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8010" activeTab="0"/>
  </bookViews>
  <sheets>
    <sheet name="Encuesta Ok trabajo bruto 1" sheetId="1" r:id="rId1"/>
    <sheet name="Encuesta Ok trabajo bruto (2)" sheetId="2" r:id="rId2"/>
    <sheet name="tabulacion" sheetId="3" r:id="rId3"/>
    <sheet name="graficando datos" sheetId="4" r:id="rId4"/>
    <sheet name="tabla" sheetId="5" r:id="rId5"/>
  </sheets>
  <definedNames>
    <definedName name="antiguedad">'tabla'!$B$32:$B$36</definedName>
    <definedName name="antiguedad1">'tabla'!$B$32:$C$36</definedName>
    <definedName name="area">'tabla'!$B$64:$B$88</definedName>
    <definedName name="area1">'tabla'!$B$64:$C$88</definedName>
    <definedName name="contrato">'tabla'!$B$57:$B$60</definedName>
    <definedName name="ecivil">'tabla'!$B$49:$B$53</definedName>
    <definedName name="ecivil1">'tabla'!$B$49:$C$53</definedName>
    <definedName name="edad">'tabla'!$B$4:$B$9</definedName>
    <definedName name="edad1">'tabla'!$B$4:$C$9</definedName>
    <definedName name="estudios">'tabla'!$B$16:$B$28</definedName>
    <definedName name="estudios1">'tabla'!$B$16:$C$28</definedName>
    <definedName name="horas">'tabla'!$B$39:$B$41</definedName>
    <definedName name="horas1">'tabla'!$B$39:$C$41</definedName>
    <definedName name="satis">'tabla'!$B$92:$B$95</definedName>
    <definedName name="sex">'tabla'!$B$11:$B$13</definedName>
    <definedName name="sexo">'tabla'!$B$12:$B$13</definedName>
    <definedName name="sexo1">'tabla'!$B$12:$C$13</definedName>
  </definedNames>
  <calcPr fullCalcOnLoad="1"/>
</workbook>
</file>

<file path=xl/sharedStrings.xml><?xml version="1.0" encoding="utf-8"?>
<sst xmlns="http://schemas.openxmlformats.org/spreadsheetml/2006/main" count="2584" uniqueCount="332">
  <si>
    <t>Muy en desacuerdo</t>
  </si>
  <si>
    <t>En desacuerdo</t>
  </si>
  <si>
    <t>Neutral</t>
  </si>
  <si>
    <t>De acuerdo</t>
  </si>
  <si>
    <t>Muy de acuerdo</t>
  </si>
  <si>
    <t>Dimensión</t>
  </si>
  <si>
    <t>Ítem</t>
  </si>
  <si>
    <t>Autonomía</t>
  </si>
  <si>
    <t>Me siento capaz para realizar las funciones que tengo a mi cargo.</t>
  </si>
  <si>
    <t>Tengo confianza en mis compañeros de trabajo.</t>
  </si>
  <si>
    <t>Comunicación</t>
  </si>
  <si>
    <t>Presión</t>
  </si>
  <si>
    <t>Reconocimiento</t>
  </si>
  <si>
    <t>Sueldos y Salarios</t>
  </si>
  <si>
    <t>Las promociones y ascensos en mi organización se manejan de una manera justa.</t>
  </si>
  <si>
    <t>Capacitación y Desarrollo</t>
  </si>
  <si>
    <t>Satisfacción General</t>
  </si>
  <si>
    <t>Estructura</t>
  </si>
  <si>
    <t>Relaciones Sociales</t>
  </si>
  <si>
    <t>Identificación de la institución</t>
  </si>
  <si>
    <t>Con el jefe</t>
  </si>
  <si>
    <t>Con mis compañeros</t>
  </si>
  <si>
    <t>Me siento como si nunca tuviese un día libre (sobrecarga de trabajo).</t>
  </si>
  <si>
    <t xml:space="preserve">Compromiso </t>
  </si>
  <si>
    <t>Desarrollo laboral</t>
  </si>
  <si>
    <t>En el Poder Judicial, continuamente se adoptan mejores métodos para hacer el trabajo.</t>
  </si>
  <si>
    <t>Organizo mi trabajo como mejor me parece. A mi jefe solo le interesa los resultados.</t>
  </si>
  <si>
    <t>Motivación</t>
  </si>
  <si>
    <t>La supervisión que recibo de mi jefe, me incómoda.</t>
  </si>
  <si>
    <t>Lo que más me gusta de mi trabajo es que me brinda oportunidades de crecimiento.</t>
  </si>
  <si>
    <t>Mi trabajo en la Corte Suprema, es muy importante.</t>
  </si>
  <si>
    <t>Las actividades que realizo en mi puesto de trabajo, las hago porque estoy obligado a hacerlo.</t>
  </si>
  <si>
    <t>Las tareas que realizo me motivan a trabajar bien.</t>
  </si>
  <si>
    <t>A veces no quiero venir a trabajar, porque no me gusta mi trabajo.</t>
  </si>
  <si>
    <t>Ambiente Físico equipos y otros</t>
  </si>
  <si>
    <t>ENCUESTA SOBRE MEDICIÓN DEL CLIMA ORGANIZACIONAL</t>
  </si>
  <si>
    <t>La presente encuesta es anónima.</t>
  </si>
  <si>
    <t>Se solicita responder individual y fehacientemente, tratando de no marcar demasiado el valor 3.</t>
  </si>
  <si>
    <t>Marcar con una  X .</t>
  </si>
  <si>
    <t>CORTE SUPREMA DE JUSTICIA DE LA REPÚBLICA</t>
  </si>
  <si>
    <t>Mi jefe me deja tomar decisiones.</t>
  </si>
  <si>
    <t>La calidad de mi trabajo se ve afectado por cambios u órdenes que se me dan.</t>
  </si>
  <si>
    <t>Mi jefe inmediato conoce las actividades diarias que realizo y como las hago.</t>
  </si>
  <si>
    <t>La relación con mi jefe inmediato es buena.</t>
  </si>
  <si>
    <t>Mi jefe inmediato toma en cuenta mis iniciativas personales.</t>
  </si>
  <si>
    <t>Cuando tengo que decir donde trabajo, lo hago con entusiasmo.</t>
  </si>
  <si>
    <t>Me siento comprometido con mi institución.</t>
  </si>
  <si>
    <t>Poseo la especialización correspondiente para realizar las labores de mi puesto.</t>
  </si>
  <si>
    <t>Las tareas que realizo, me resulta gratificante.</t>
  </si>
  <si>
    <t>Estoy dispuesto a experimentar y adoptar nuevas ideas, incluso si no son mías.</t>
  </si>
  <si>
    <t>Las comunicaciones internas (oficios, informes, boletines, disposiciones, reportes, anuncios de capacitación, etc.) me llegan siempre y en tiempo oportuno.</t>
  </si>
  <si>
    <t>En mi área se toman en cuenta las opiniones de los trabajadores.</t>
  </si>
  <si>
    <t>En la institución, se toma en cuenta el buen desempeño y esfuerzo personal (estudios, capacitación, etc.) de los trabajadores para promoverlos.</t>
  </si>
  <si>
    <t>Mi jefe me felicita o reconoce cuando realizo bien mi trabajo.</t>
  </si>
  <si>
    <t>Considero que recibo una adecuada retribución económica por el trabajo que realizo.</t>
  </si>
  <si>
    <t>El Poder Judicial capacita al personal en relación a su trabajo diario.</t>
  </si>
  <si>
    <t>Sería bueno evaluar al personal, para gestionar estrategias de futuras capacitaciones a favor del trabajo diario.</t>
  </si>
  <si>
    <t>Considero que las condiciones físicas de mi puesto de trabajo son buenas (iluminación, ventilación, cantidad y distribución de la oficina, etc.).</t>
  </si>
  <si>
    <t>Participo en las actividades culturales y recreativas que organiza la institución.</t>
  </si>
  <si>
    <t>Me iría inmediatamente del Poder Judicial a laborar a otro trabajo de igual labor y/o remuneración.</t>
  </si>
  <si>
    <t>He participado en actividades o cursos de capacitación  dirigidos a mi labor diaria realizado por la institución en los últimos 06 meses. (No seminarios, sino cursos, talleres, diplomados, etc.)</t>
  </si>
  <si>
    <t>Recibo preparación para afrontar los cambios presentados. (Nuevos sistemas informáticos, NCPP, NCPL, nuevos reglamentos,  etc.)</t>
  </si>
  <si>
    <t>Tengo más responsabilidades o tareas que mis demás compañeros de la misma o mayor categoría.</t>
  </si>
  <si>
    <t>La tarea realizada, permite mi desarrollo personal y/o profesional.</t>
  </si>
  <si>
    <t>Existe espíritu de trabajo en equipo entre las personas de mi área.</t>
  </si>
  <si>
    <t>Me siento orgulloso y/o identificado de pertenecer al Poder Judicial.</t>
  </si>
  <si>
    <t>Cuando tengo trabajo importante, trato de acabarlo en el tiempo oportuno y con la calidad adecuada.</t>
  </si>
  <si>
    <r>
      <t xml:space="preserve">La </t>
    </r>
    <r>
      <rPr>
        <u val="single"/>
        <sz val="12"/>
        <color indexed="8"/>
        <rFont val="Arial"/>
        <family val="2"/>
      </rPr>
      <t>calidad</t>
    </r>
    <r>
      <rPr>
        <sz val="12"/>
        <color indexed="8"/>
        <rFont val="Arial"/>
        <family val="2"/>
      </rPr>
      <t xml:space="preserve"> de los recursos logísticos asignados es óptima (computadoras, teléfono, mobiliario, material de oficina, etc.).</t>
    </r>
  </si>
  <si>
    <r>
      <t>Dispongo de las herramientas/instrumentos/recursos necesarios para realizar mis tareas (</t>
    </r>
    <r>
      <rPr>
        <u val="single"/>
        <sz val="12"/>
        <color indexed="8"/>
        <rFont val="Arial"/>
        <family val="2"/>
      </rPr>
      <t>cantidad</t>
    </r>
    <r>
      <rPr>
        <sz val="12"/>
        <color indexed="8"/>
        <rFont val="Arial"/>
        <family val="2"/>
      </rPr>
      <t>).</t>
    </r>
  </si>
  <si>
    <t xml:space="preserve">P R E G U N T A S </t>
  </si>
  <si>
    <t>Siento que la institución está cambiando para una mejor percepción ante la sociedad.</t>
  </si>
  <si>
    <t>Mi experiencia y conocimiento lo transmito a mis compañeros.</t>
  </si>
  <si>
    <t>Colaboro para mejorar la eficiencia e imagen de la Institución.</t>
  </si>
  <si>
    <t>Plantee brevemente mejoras para su área:</t>
  </si>
  <si>
    <t>La institución me ha dado las pautas para mi trabajo cotidiano, tengo responsabilidades y tareas definidas.</t>
  </si>
  <si>
    <t>Total</t>
  </si>
  <si>
    <t>Sexo</t>
  </si>
  <si>
    <t>Estudios</t>
  </si>
  <si>
    <t>Edad</t>
  </si>
  <si>
    <t>Antigüedad</t>
  </si>
  <si>
    <t>Horas</t>
  </si>
  <si>
    <t>Marcar</t>
  </si>
  <si>
    <t>Menos de 20 años</t>
  </si>
  <si>
    <t>20 a 29 años</t>
  </si>
  <si>
    <t>30 a 39 años</t>
  </si>
  <si>
    <t>40 a 49 años</t>
  </si>
  <si>
    <t>50 a 60 años</t>
  </si>
  <si>
    <t>Más de 60 años</t>
  </si>
  <si>
    <t>Femenino</t>
  </si>
  <si>
    <t>Masculino</t>
  </si>
  <si>
    <t>Primaria incompleta</t>
  </si>
  <si>
    <t>Primaria completa</t>
  </si>
  <si>
    <t>Secundaria incompleta</t>
  </si>
  <si>
    <t>Secundaria completa</t>
  </si>
  <si>
    <t xml:space="preserve">Estudios técnicos </t>
  </si>
  <si>
    <t>Universitaria incompleta</t>
  </si>
  <si>
    <t>Universitaria Completa</t>
  </si>
  <si>
    <t>Bachiller</t>
  </si>
  <si>
    <t>Titulado Universitario</t>
  </si>
  <si>
    <t>Maestría Incompleta</t>
  </si>
  <si>
    <t>Maestría Completa</t>
  </si>
  <si>
    <t>Doctorado Incompleto</t>
  </si>
  <si>
    <t>Doctorado Completo</t>
  </si>
  <si>
    <t>Menos de 2 años</t>
  </si>
  <si>
    <t>2 a 5 años</t>
  </si>
  <si>
    <t>6 a 10 años</t>
  </si>
  <si>
    <t>11 a 20 años</t>
  </si>
  <si>
    <t>Más de 20 años</t>
  </si>
  <si>
    <t>Horas trabajadas</t>
  </si>
  <si>
    <t>40 horas</t>
  </si>
  <si>
    <t>Entre 41 y 48 horas</t>
  </si>
  <si>
    <t>Más de 48 horas</t>
  </si>
  <si>
    <t>Cantidad de personas</t>
  </si>
  <si>
    <t>Menos de 5 personas</t>
  </si>
  <si>
    <t>De 5 a 10 personas</t>
  </si>
  <si>
    <t>Más de 10 personas</t>
  </si>
  <si>
    <t>Estado Civil</t>
  </si>
  <si>
    <t>Soltero</t>
  </si>
  <si>
    <t>Casado</t>
  </si>
  <si>
    <t>Viudo</t>
  </si>
  <si>
    <t>Divorciado</t>
  </si>
  <si>
    <t>Conviviente</t>
  </si>
  <si>
    <t>En general, estoy satisfecho con mi aporte personal con el trabajo que realizo.</t>
  </si>
  <si>
    <t>ECivil</t>
  </si>
  <si>
    <t>Encuestado</t>
  </si>
  <si>
    <t>Totales:</t>
  </si>
  <si>
    <t>x</t>
  </si>
  <si>
    <t>Rango Edad</t>
  </si>
  <si>
    <t>Contrato</t>
  </si>
  <si>
    <t>728 PI</t>
  </si>
  <si>
    <t>728 PF</t>
  </si>
  <si>
    <t>CAS</t>
  </si>
  <si>
    <t>Área</t>
  </si>
  <si>
    <t>Area</t>
  </si>
  <si>
    <t>Administración</t>
  </si>
  <si>
    <t>Asociación Mutualista</t>
  </si>
  <si>
    <t>Caja</t>
  </si>
  <si>
    <t>Control de Asistencia</t>
  </si>
  <si>
    <t>Legal</t>
  </si>
  <si>
    <t>Logística - Carpintería</t>
  </si>
  <si>
    <t>Logística - Mantenimiento</t>
  </si>
  <si>
    <t>Logística - Almacén</t>
  </si>
  <si>
    <t>Logística - Control Patrimonial</t>
  </si>
  <si>
    <t>Orientación al Litigante</t>
  </si>
  <si>
    <t xml:space="preserve">Sala de Lectura </t>
  </si>
  <si>
    <t>Otro</t>
  </si>
  <si>
    <t>Archivo Administrativo</t>
  </si>
  <si>
    <t>Personal</t>
  </si>
  <si>
    <t>Planes y Presupuesto</t>
  </si>
  <si>
    <t>0a 25%</t>
  </si>
  <si>
    <t>26% a 50%</t>
  </si>
  <si>
    <t>51% a 75%</t>
  </si>
  <si>
    <t>76% a 100%</t>
  </si>
  <si>
    <t xml:space="preserve">Logística - Cafetería </t>
  </si>
  <si>
    <t>Personal - Capacitación</t>
  </si>
  <si>
    <t>Personal - Bienestar Social</t>
  </si>
  <si>
    <t>Planes - Informática</t>
  </si>
  <si>
    <t>Personal - Pool de Anfitrionas</t>
  </si>
  <si>
    <t>Logística - Pool de Choferes</t>
  </si>
  <si>
    <t>Logística - Servicios Generales</t>
  </si>
  <si>
    <t>Logística - Transporte y Comunicaciones</t>
  </si>
  <si>
    <t>Logística</t>
  </si>
  <si>
    <t>P r e g u n t a s</t>
  </si>
  <si>
    <t>No opino</t>
  </si>
  <si>
    <t>Total encuestado:</t>
  </si>
  <si>
    <t>Mejor infraestructura</t>
  </si>
  <si>
    <t>Solicita charlas de motivación</t>
  </si>
  <si>
    <t>Solicita charlas sobre trabajo en equipo</t>
  </si>
  <si>
    <t>Solicita que los experimentados del área enseñen</t>
  </si>
  <si>
    <t>Asignar más recursos (menaje)</t>
  </si>
  <si>
    <t>Falta compromiso en el área</t>
  </si>
  <si>
    <t>Falta igualdad de funciones</t>
  </si>
  <si>
    <t>Preferencias a los antiguos</t>
  </si>
  <si>
    <t>Falta herramientas</t>
  </si>
  <si>
    <t>Solicita cursos técnicos por especialidad</t>
  </si>
  <si>
    <t>Falta definir funciones</t>
  </si>
  <si>
    <t>Las órdenes de serviciono llegan a tiempo</t>
  </si>
  <si>
    <t>Solicita actividades de confraternidad</t>
  </si>
  <si>
    <t>No reconocen al trabajador</t>
  </si>
  <si>
    <t>Solicita que se le requiera en otras especialidades</t>
  </si>
  <si>
    <t>Falta compañerismo</t>
  </si>
  <si>
    <t>Falta control del personal (mano de obra ociosa)</t>
  </si>
  <si>
    <t>Solicita designar jefes por especialidad.</t>
  </si>
  <si>
    <t>Falta equipos de seguridad</t>
  </si>
  <si>
    <t>Solicita reuniones quincenales para motivar e incentivar</t>
  </si>
  <si>
    <t>Mejorar las condiciones económicas</t>
  </si>
  <si>
    <t>Reducir numeros de coordinadores logísticos. Traen caos</t>
  </si>
  <si>
    <t>Mejorar el nivel de conocimientos de los coordinadores</t>
  </si>
  <si>
    <t>Falta tolerancia al coordinador de Logística</t>
  </si>
  <si>
    <t>Solicita cambio de especialidad</t>
  </si>
  <si>
    <t>Coordinar bien los tiempos de atención.</t>
  </si>
  <si>
    <t>Solicita que el taller sea ordenado</t>
  </si>
  <si>
    <t>Falta uniformes</t>
  </si>
  <si>
    <t>Revisar el acabado de los trabajos realizados</t>
  </si>
  <si>
    <t>Reconocer el buen trabajo realizado (motivación)</t>
  </si>
  <si>
    <t>Tomar en cuenta las horas de entrada, almuerzo y salida.</t>
  </si>
  <si>
    <t>Otorgar incentivos cuando hay trabajos fuera del horario</t>
  </si>
  <si>
    <t>Hay privilegios</t>
  </si>
  <si>
    <t>Asignar nueva oficina para el área, privacidad para su área</t>
  </si>
  <si>
    <t>Mejorar equipos informáticos</t>
  </si>
  <si>
    <t>Solicita promoción del personal con estudios a otras dependencias</t>
  </si>
  <si>
    <t>Solicita telefono para cada orientador para las atenciones telefonicas. Solo el jefe posee.</t>
  </si>
  <si>
    <t>Falta abogados laboralistas</t>
  </si>
  <si>
    <t>Falta acceso al SPIJ</t>
  </si>
  <si>
    <t>Falta capacitación acorde al nivel económico del servidor</t>
  </si>
  <si>
    <t>Renovación de mobiliario</t>
  </si>
  <si>
    <t>Falta fotocopiadora</t>
  </si>
  <si>
    <t>Cambio de Computadoras</t>
  </si>
  <si>
    <t>Capacitación al personal del área en trato al público</t>
  </si>
  <si>
    <t>Considerar el tiempo de servicio del personal</t>
  </si>
  <si>
    <t>Solicita cambio de oficina</t>
  </si>
  <si>
    <t>Implementación de sistema informático</t>
  </si>
  <si>
    <t>Solicita cambio de oficina: mejor ubicación para los usuarios (ancianos)</t>
  </si>
  <si>
    <t>Falta personal para el archivo</t>
  </si>
  <si>
    <t>Promoción laboral efectiva (sin padrinazgo)</t>
  </si>
  <si>
    <t>Concursos para ascensos, transparente.</t>
  </si>
  <si>
    <t>Falta antena para celulares en las unidades vehiculares</t>
  </si>
  <si>
    <t>Falta buen mantenimiento vehicular</t>
  </si>
  <si>
    <t>Realizar coordinaciones para evitar papeletas y/o multas en comisión de servicio.</t>
  </si>
  <si>
    <t>Falta equipos (gata tipo lagarto y aspiradora industrial)</t>
  </si>
  <si>
    <t>Demora en las atenciones a las solicitudes para reparación de vehiculos</t>
  </si>
  <si>
    <t>No hay autos de reservas cuando el vehiculo este en el taller</t>
  </si>
  <si>
    <t>Cambio de personal más capacitado</t>
  </si>
  <si>
    <t>Falta herramientas y equipos (gata hidraulica, linterna, cable de arranque)</t>
  </si>
  <si>
    <t>Falta capacitación</t>
  </si>
  <si>
    <t>Respetar horarios</t>
  </si>
  <si>
    <t>Mejorar el tratao en el área de personal.</t>
  </si>
  <si>
    <t>Cambiar a la jefa de personal</t>
  </si>
  <si>
    <t>No dar estacionamiento a magistrados, ellos poseen gastos operativos</t>
  </si>
  <si>
    <t>Verificar y redistribuir estacionamientos</t>
  </si>
  <si>
    <t>Cursos de capacitación de manejo táctico-defensivo</t>
  </si>
  <si>
    <t>Capcitación continua acorde a las funciones (no seminarios, sino cursos de postgrado)</t>
  </si>
  <si>
    <t>Capacitación continua</t>
  </si>
  <si>
    <t>Mejorar red de celulares en el Edificio Carlos Zavala</t>
  </si>
  <si>
    <t>Implementar una sala de computo con internet.</t>
  </si>
  <si>
    <t>Mejorar condiciones del trabajador</t>
  </si>
  <si>
    <t>Falta mobiliario</t>
  </si>
  <si>
    <t>Capacitación en motivación y mejorar el trato entre compañeros</t>
  </si>
  <si>
    <t>Mejorar el servicio de Personal</t>
  </si>
  <si>
    <t>coordinar los estacionamientos para los carros oficiales del poder judicial</t>
  </si>
  <si>
    <t>Mejorar la atención del área de personal</t>
  </si>
  <si>
    <t>Faltan llantas, útiles de limpieza</t>
  </si>
  <si>
    <t>Falta compresora y aspiradora</t>
  </si>
  <si>
    <t>Horas extras</t>
  </si>
  <si>
    <t>Mejorar la atención en la oficina de personal</t>
  </si>
  <si>
    <t>Evaluar al personal del área de personal: mal trato</t>
  </si>
  <si>
    <t>Falta herramientas , equipos y otros</t>
  </si>
  <si>
    <t>Incentivo económico para los choferes de supremos titulares por exceso de horas de trabajo.</t>
  </si>
  <si>
    <t>Cursos de capacitación (mantenimiento de mecáncia y electricidad automotriz)</t>
  </si>
  <si>
    <t>Curso de Manejo de Mandatarios</t>
  </si>
  <si>
    <t>Adquisición de nuevos vehiculos</t>
  </si>
  <si>
    <t>Mayor información</t>
  </si>
  <si>
    <t>Otorgar horas extras</t>
  </si>
  <si>
    <t>El área no está organizada.</t>
  </si>
  <si>
    <t>Respeto al área de choferes</t>
  </si>
  <si>
    <t>Incentivo económico por exceso de horas de trabajo.</t>
  </si>
  <si>
    <t>Capacitación continua en manejo y reglas de manejo</t>
  </si>
  <si>
    <t>Asignar un instructor para los fines de semana</t>
  </si>
  <si>
    <t>Capacitar en el trato de las personas</t>
  </si>
  <si>
    <t>Cambiar el comportamiento de las personas</t>
  </si>
  <si>
    <t>Mucha hipocresia</t>
  </si>
  <si>
    <t>Redistribución equitativas de labores, funciones y responsabilidades</t>
  </si>
  <si>
    <t>Elaborar Manuales y Procedimientos para procesos</t>
  </si>
  <si>
    <t>Sinceramiento del PAP y reordenamientos de plazas de secretarios de confianza y choferes</t>
  </si>
  <si>
    <t>Falta integración entre áreas</t>
  </si>
  <si>
    <t>Falta reuniones motivacionales de toda la administración</t>
  </si>
  <si>
    <t>Falta que cada área plantee mejoras y/o propuestas</t>
  </si>
  <si>
    <t>Mejorar el SIGA (inconsistente)</t>
  </si>
  <si>
    <t>Las convocatorias deberían ser transparentes (sin padrinazgo)</t>
  </si>
  <si>
    <t>Deberían rotar las encargaturas</t>
  </si>
  <si>
    <t>Falta comunicación en la administración</t>
  </si>
  <si>
    <t xml:space="preserve">Falta organización en la administración </t>
  </si>
  <si>
    <t>Mejorar el sistema de información</t>
  </si>
  <si>
    <t>El almacén debería ser de un solo ambiente con SSHH y mejor ventilación</t>
  </si>
  <si>
    <t>No se cuenta con personal calificado (profesionales)</t>
  </si>
  <si>
    <t>La asignación de la movilidad debe ser igual para todos</t>
  </si>
  <si>
    <t>Demasiado conflictos interpersonales en el área (con la secretaria)</t>
  </si>
  <si>
    <t>Realizar capacitaciones: Calidad del Servicio y trabajo en equipo</t>
  </si>
  <si>
    <t>Implementar un nuevo sistema par acontrol y ubicación de bienes</t>
  </si>
  <si>
    <t>Adiquirir terminales portatiles para inventario anual de bienes</t>
  </si>
  <si>
    <t>Unir al personal</t>
  </si>
  <si>
    <t>Agradecer al personal por las reuniones mensuales</t>
  </si>
  <si>
    <t>Logística - Compras</t>
  </si>
  <si>
    <t>Evitar diferncias y/o preferncias del personal</t>
  </si>
  <si>
    <t>Respetar las funciones de cada área</t>
  </si>
  <si>
    <t>Mejorar las condiciones laborales (oficina muy pequeña, falta equipar)</t>
  </si>
  <si>
    <t>Observaciones</t>
  </si>
  <si>
    <t>Cambiar la actitud del personal de Caja: mal trato</t>
  </si>
  <si>
    <t>Evaluando los datos:</t>
  </si>
  <si>
    <t>Número de Hombres entrevistados</t>
  </si>
  <si>
    <t>Número de Mujeres entrevistadas</t>
  </si>
  <si>
    <t>CONDICION</t>
  </si>
  <si>
    <t>n</t>
  </si>
  <si>
    <t>hi %</t>
  </si>
  <si>
    <t>Total:</t>
  </si>
  <si>
    <t>Edad:</t>
  </si>
  <si>
    <t>Cant.</t>
  </si>
  <si>
    <t>%</t>
  </si>
  <si>
    <t>Distribución de la muestra</t>
  </si>
  <si>
    <t>Participación</t>
  </si>
  <si>
    <t>*</t>
  </si>
  <si>
    <t>**</t>
  </si>
  <si>
    <t>* El único personal del Archivo Administrativo esta laborando actualmente en el área de Personal</t>
  </si>
  <si>
    <t>** A pesar de requerirle innumerables veces la encuesta, se negaron a realizarla.</t>
  </si>
  <si>
    <t>Profesionales</t>
  </si>
  <si>
    <t>Hasta secundaria</t>
  </si>
  <si>
    <t>Estudios técnicos</t>
  </si>
  <si>
    <t>Estudios universitarios</t>
  </si>
  <si>
    <t>a</t>
  </si>
  <si>
    <t>b</t>
  </si>
  <si>
    <t>c</t>
  </si>
  <si>
    <t>d</t>
  </si>
  <si>
    <t>e</t>
  </si>
  <si>
    <t>Porcentaje (%)</t>
  </si>
  <si>
    <t>No opinó</t>
  </si>
  <si>
    <t xml:space="preserve">¿Cuánto estas dispuesto a dar, por tu institución?    </t>
  </si>
  <si>
    <t>76 a 100%</t>
  </si>
  <si>
    <t xml:space="preserve">51a 75%  </t>
  </si>
  <si>
    <t>26 a 50%</t>
  </si>
  <si>
    <t xml:space="preserve">0 a 25%  </t>
  </si>
  <si>
    <t>Porcentaje</t>
  </si>
  <si>
    <t>No respondieron</t>
  </si>
  <si>
    <t>¿Cuánto estas dispuesto a dar por tu institución?  (a)  0  a 25%   (b)  26  a 50%   (c)  51 a 75%  (d)  76  a 100%</t>
  </si>
  <si>
    <t xml:space="preserve">¿Cuánto estas dispuesto a dar por tu institución? </t>
  </si>
  <si>
    <t>Características</t>
  </si>
  <si>
    <t>Tipo items</t>
  </si>
  <si>
    <t>-</t>
  </si>
  <si>
    <t>+</t>
  </si>
  <si>
    <t>Valoración:</t>
  </si>
  <si>
    <t>Tipo</t>
  </si>
  <si>
    <t>Datos tabulados</t>
  </si>
  <si>
    <t>Total de Respuestas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</si>
</sst>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%"/>
  </numFmts>
  <fonts count="7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3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2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10"/>
      <color indexed="9"/>
      <name val="Arial"/>
      <family val="2"/>
    </font>
    <font>
      <sz val="10"/>
      <name val="47"/>
      <family val="0"/>
    </font>
    <font>
      <sz val="8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sz val="15"/>
      <color indexed="8"/>
      <name val="Arial"/>
      <family val="0"/>
    </font>
    <font>
      <sz val="12.25"/>
      <color indexed="8"/>
      <name val="Arial"/>
      <family val="0"/>
    </font>
    <font>
      <sz val="6"/>
      <color indexed="8"/>
      <name val="Arial"/>
      <family val="0"/>
    </font>
    <font>
      <sz val="5.75"/>
      <color indexed="8"/>
      <name val="Arial"/>
      <family val="0"/>
    </font>
    <font>
      <sz val="15.25"/>
      <color indexed="8"/>
      <name val="Arial"/>
      <family val="0"/>
    </font>
    <font>
      <sz val="8.25"/>
      <color indexed="8"/>
      <name val="Arial"/>
      <family val="0"/>
    </font>
    <font>
      <sz val="10.5"/>
      <color indexed="8"/>
      <name val="Arial"/>
      <family val="0"/>
    </font>
    <font>
      <sz val="5.5"/>
      <color indexed="8"/>
      <name val="Arial"/>
      <family val="0"/>
    </font>
    <font>
      <sz val="13.75"/>
      <color indexed="8"/>
      <name val="Arial"/>
      <family val="0"/>
    </font>
    <font>
      <sz val="9"/>
      <color indexed="8"/>
      <name val="Arial"/>
      <family val="0"/>
    </font>
    <font>
      <sz val="6"/>
      <color indexed="9"/>
      <name val="Arial"/>
      <family val="0"/>
    </font>
    <font>
      <sz val="8.75"/>
      <color indexed="8"/>
      <name val="Arial"/>
      <family val="0"/>
    </font>
    <font>
      <sz val="8.5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b/>
      <sz val="18"/>
      <color indexed="8"/>
      <name val="Calibri"/>
      <family val="0"/>
    </font>
    <font>
      <b/>
      <sz val="18"/>
      <color indexed="8"/>
      <name val="Arial"/>
      <family val="0"/>
    </font>
    <font>
      <b/>
      <sz val="14.75"/>
      <color indexed="8"/>
      <name val="Arial"/>
      <family val="0"/>
    </font>
    <font>
      <b/>
      <sz val="8.25"/>
      <color indexed="8"/>
      <name val="Arial"/>
      <family val="0"/>
    </font>
    <font>
      <b/>
      <sz val="18.25"/>
      <color indexed="8"/>
      <name val="Arial"/>
      <family val="0"/>
    </font>
    <font>
      <b/>
      <sz val="12.5"/>
      <color indexed="8"/>
      <name val="Arial"/>
      <family val="0"/>
    </font>
    <font>
      <b/>
      <sz val="16.5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7" fillId="24" borderId="1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2" fillId="24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7" fillId="0" borderId="2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Alignment="1">
      <alignment horizontal="center"/>
    </xf>
    <xf numFmtId="0" fontId="27" fillId="24" borderId="25" xfId="0" applyFont="1" applyFill="1" applyBorder="1" applyAlignment="1">
      <alignment horizontal="center" vertical="center" wrapText="1"/>
    </xf>
    <xf numFmtId="0" fontId="33" fillId="0" borderId="17" xfId="53" applyFont="1" applyBorder="1" applyAlignment="1">
      <alignment horizontal="center"/>
      <protection/>
    </xf>
    <xf numFmtId="0" fontId="31" fillId="0" borderId="0" xfId="53">
      <alignment/>
      <protection/>
    </xf>
    <xf numFmtId="0" fontId="31" fillId="0" borderId="17" xfId="53" applyFont="1" applyBorder="1" applyAlignment="1">
      <alignment horizontal="justify" vertical="top" wrapText="1"/>
      <protection/>
    </xf>
    <xf numFmtId="0" fontId="31" fillId="0" borderId="0" xfId="53" applyBorder="1">
      <alignment/>
      <protection/>
    </xf>
    <xf numFmtId="0" fontId="31" fillId="0" borderId="0" xfId="53" applyFont="1" applyBorder="1" applyAlignment="1">
      <alignment horizontal="justify" vertical="top" wrapText="1"/>
      <protection/>
    </xf>
    <xf numFmtId="0" fontId="33" fillId="0" borderId="17" xfId="53" applyFont="1" applyFill="1" applyBorder="1" applyAlignment="1">
      <alignment horizontal="center"/>
      <protection/>
    </xf>
    <xf numFmtId="0" fontId="31" fillId="0" borderId="17" xfId="53" applyFont="1" applyFill="1" applyBorder="1" applyAlignment="1">
      <alignment horizontal="justify" vertical="top" wrapText="1"/>
      <protection/>
    </xf>
    <xf numFmtId="0" fontId="31" fillId="0" borderId="17" xfId="53" applyBorder="1">
      <alignment/>
      <protection/>
    </xf>
    <xf numFmtId="0" fontId="17" fillId="24" borderId="23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8" fillId="11" borderId="26" xfId="0" applyFont="1" applyFill="1" applyBorder="1" applyAlignment="1">
      <alignment horizontal="center" vertical="center" wrapText="1"/>
    </xf>
    <xf numFmtId="0" fontId="18" fillId="11" borderId="27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18" fillId="11" borderId="29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0" fontId="27" fillId="7" borderId="11" xfId="0" applyFont="1" applyFill="1" applyBorder="1" applyAlignment="1">
      <alignment horizontal="center" vertical="center" wrapText="1"/>
    </xf>
    <xf numFmtId="0" fontId="33" fillId="0" borderId="17" xfId="53" applyFont="1" applyBorder="1" applyAlignment="1">
      <alignment horizontal="right"/>
      <protection/>
    </xf>
    <xf numFmtId="0" fontId="31" fillId="0" borderId="0" xfId="53" applyAlignment="1">
      <alignment horizontal="right"/>
      <protection/>
    </xf>
    <xf numFmtId="0" fontId="31" fillId="0" borderId="0" xfId="53" applyFont="1" applyAlignment="1">
      <alignment horizontal="right"/>
      <protection/>
    </xf>
    <xf numFmtId="0" fontId="18" fillId="11" borderId="30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32" fillId="22" borderId="0" xfId="0" applyFont="1" applyFill="1" applyBorder="1" applyAlignment="1">
      <alignment/>
    </xf>
    <xf numFmtId="0" fontId="32" fillId="22" borderId="0" xfId="0" applyFont="1" applyFill="1" applyAlignment="1">
      <alignment/>
    </xf>
    <xf numFmtId="0" fontId="35" fillId="19" borderId="17" xfId="53" applyFont="1" applyFill="1" applyBorder="1" applyAlignment="1">
      <alignment horizontal="center"/>
      <protection/>
    </xf>
    <xf numFmtId="0" fontId="35" fillId="19" borderId="17" xfId="53" applyFont="1" applyFill="1" applyBorder="1" applyAlignment="1">
      <alignment horizontal="center" vertical="top" wrapText="1"/>
      <protection/>
    </xf>
    <xf numFmtId="0" fontId="35" fillId="19" borderId="0" xfId="0" applyFont="1" applyFill="1" applyAlignment="1">
      <alignment horizontal="center"/>
    </xf>
    <xf numFmtId="0" fontId="36" fillId="0" borderId="17" xfId="53" applyFont="1" applyBorder="1" applyAlignment="1">
      <alignment horizontal="justify" vertical="top" wrapText="1"/>
      <protection/>
    </xf>
    <xf numFmtId="0" fontId="17" fillId="24" borderId="19" xfId="0" applyFont="1" applyFill="1" applyBorder="1" applyAlignment="1">
      <alignment horizontal="left" vertical="center" wrapText="1"/>
    </xf>
    <xf numFmtId="0" fontId="17" fillId="24" borderId="2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17" fillId="24" borderId="13" xfId="0" applyFont="1" applyFill="1" applyBorder="1" applyAlignment="1">
      <alignment horizontal="left" vertical="center" wrapText="1"/>
    </xf>
    <xf numFmtId="0" fontId="17" fillId="24" borderId="14" xfId="0" applyFont="1" applyFill="1" applyBorder="1" applyAlignment="1">
      <alignment horizontal="left" vertical="center" wrapText="1"/>
    </xf>
    <xf numFmtId="0" fontId="17" fillId="24" borderId="23" xfId="0" applyFont="1" applyFill="1" applyBorder="1" applyAlignment="1">
      <alignment vertical="center" wrapText="1"/>
    </xf>
    <xf numFmtId="0" fontId="32" fillId="0" borderId="17" xfId="53" applyFont="1" applyBorder="1" applyAlignment="1">
      <alignment horizontal="center" vertical="top" wrapText="1"/>
      <protection/>
    </xf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0" fontId="37" fillId="0" borderId="0" xfId="0" applyNumberFormat="1" applyFont="1" applyAlignment="1">
      <alignment horizontal="center"/>
    </xf>
    <xf numFmtId="0" fontId="17" fillId="24" borderId="17" xfId="0" applyFont="1" applyFill="1" applyBorder="1" applyAlignment="1">
      <alignment horizontal="left" vertical="center" wrapText="1"/>
    </xf>
    <xf numFmtId="0" fontId="17" fillId="24" borderId="17" xfId="0" applyFont="1" applyFill="1" applyBorder="1" applyAlignment="1">
      <alignment/>
    </xf>
    <xf numFmtId="0" fontId="18" fillId="24" borderId="17" xfId="0" applyFont="1" applyFill="1" applyBorder="1" applyAlignment="1">
      <alignment/>
    </xf>
    <xf numFmtId="0" fontId="1" fillId="19" borderId="0" xfId="0" applyFont="1" applyFill="1" applyAlignment="1">
      <alignment/>
    </xf>
    <xf numFmtId="0" fontId="1" fillId="19" borderId="0" xfId="0" applyFont="1" applyFill="1" applyAlignment="1">
      <alignment horizontal="left"/>
    </xf>
    <xf numFmtId="0" fontId="1" fillId="19" borderId="0" xfId="0" applyFont="1" applyFill="1" applyAlignment="1">
      <alignment horizontal="center"/>
    </xf>
    <xf numFmtId="0" fontId="4" fillId="19" borderId="0" xfId="0" applyFont="1" applyFill="1" applyAlignment="1">
      <alignment/>
    </xf>
    <xf numFmtId="0" fontId="0" fillId="0" borderId="0" xfId="0" applyFont="1" applyAlignment="1">
      <alignment/>
    </xf>
    <xf numFmtId="0" fontId="38" fillId="0" borderId="17" xfId="0" applyFont="1" applyBorder="1" applyAlignment="1">
      <alignment horizontal="center"/>
    </xf>
    <xf numFmtId="2" fontId="38" fillId="0" borderId="17" xfId="0" applyNumberFormat="1" applyFont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9" fillId="19" borderId="17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17" xfId="53" applyFont="1" applyBorder="1" applyAlignment="1">
      <alignment horizontal="justify" vertical="top" wrapText="1"/>
      <protection/>
    </xf>
    <xf numFmtId="0" fontId="42" fillId="0" borderId="17" xfId="53" applyFont="1" applyFill="1" applyBorder="1" applyAlignment="1">
      <alignment horizontal="center" vertical="top" wrapText="1"/>
      <protection/>
    </xf>
    <xf numFmtId="1" fontId="16" fillId="0" borderId="17" xfId="0" applyNumberFormat="1" applyFont="1" applyBorder="1" applyAlignment="1">
      <alignment horizontal="center"/>
    </xf>
    <xf numFmtId="0" fontId="41" fillId="0" borderId="17" xfId="53" applyFont="1" applyFill="1" applyBorder="1" applyAlignment="1">
      <alignment horizontal="center" vertical="top" wrapText="1"/>
      <protection/>
    </xf>
    <xf numFmtId="0" fontId="1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1" fillId="25" borderId="0" xfId="0" applyFont="1" applyFill="1" applyAlignment="1">
      <alignment horizontal="left"/>
    </xf>
    <xf numFmtId="0" fontId="0" fillId="25" borderId="0" xfId="0" applyFill="1" applyAlignment="1">
      <alignment horizontal="center"/>
    </xf>
    <xf numFmtId="0" fontId="23" fillId="0" borderId="0" xfId="0" applyFont="1" applyBorder="1" applyAlignment="1">
      <alignment horizontal="center"/>
    </xf>
    <xf numFmtId="1" fontId="16" fillId="0" borderId="17" xfId="0" applyNumberFormat="1" applyFont="1" applyBorder="1" applyAlignment="1">
      <alignment horizontal="left"/>
    </xf>
    <xf numFmtId="2" fontId="16" fillId="0" borderId="17" xfId="0" applyNumberFormat="1" applyFont="1" applyBorder="1" applyAlignment="1">
      <alignment horizontal="center"/>
    </xf>
    <xf numFmtId="0" fontId="26" fillId="24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vertical="center" wrapText="1"/>
    </xf>
    <xf numFmtId="0" fontId="27" fillId="0" borderId="33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36" xfId="0" applyFont="1" applyFill="1" applyBorder="1" applyAlignment="1">
      <alignment vertical="center" wrapText="1"/>
    </xf>
    <xf numFmtId="0" fontId="27" fillId="0" borderId="37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horizontal="justify" vertical="center"/>
    </xf>
    <xf numFmtId="0" fontId="21" fillId="0" borderId="34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 wrapText="1"/>
    </xf>
    <xf numFmtId="0" fontId="21" fillId="0" borderId="33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6" fillId="24" borderId="29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8" fillId="24" borderId="48" xfId="0" applyFont="1" applyFill="1" applyBorder="1" applyAlignment="1">
      <alignment horizontal="center" vertical="center" wrapText="1"/>
    </xf>
    <xf numFmtId="0" fontId="17" fillId="24" borderId="48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17" fillId="24" borderId="49" xfId="0" applyFont="1" applyFill="1" applyBorder="1" applyAlignment="1">
      <alignment horizontal="center" vertical="center" wrapText="1"/>
    </xf>
    <xf numFmtId="0" fontId="17" fillId="24" borderId="50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 wrapText="1"/>
    </xf>
    <xf numFmtId="177" fontId="27" fillId="0" borderId="17" xfId="0" applyNumberFormat="1" applyFont="1" applyFill="1" applyBorder="1" applyAlignment="1">
      <alignment horizontal="center" vertical="center" wrapText="1"/>
    </xf>
    <xf numFmtId="177" fontId="27" fillId="0" borderId="16" xfId="0" applyNumberFormat="1" applyFont="1" applyFill="1" applyBorder="1" applyAlignment="1">
      <alignment horizontal="center" vertical="center" wrapText="1"/>
    </xf>
    <xf numFmtId="177" fontId="27" fillId="0" borderId="12" xfId="0" applyNumberFormat="1" applyFont="1" applyFill="1" applyBorder="1" applyAlignment="1">
      <alignment horizontal="center" vertical="center" wrapText="1"/>
    </xf>
    <xf numFmtId="177" fontId="27" fillId="0" borderId="38" xfId="0" applyNumberFormat="1" applyFont="1" applyFill="1" applyBorder="1" applyAlignment="1">
      <alignment horizontal="center" vertical="center" wrapText="1"/>
    </xf>
    <xf numFmtId="177" fontId="27" fillId="0" borderId="46" xfId="0" applyNumberFormat="1" applyFont="1" applyFill="1" applyBorder="1" applyAlignment="1">
      <alignment horizontal="center" vertical="center" wrapText="1"/>
    </xf>
    <xf numFmtId="177" fontId="27" fillId="0" borderId="51" xfId="0" applyNumberFormat="1" applyFont="1" applyFill="1" applyBorder="1" applyAlignment="1">
      <alignment horizontal="center" vertical="center" wrapText="1"/>
    </xf>
    <xf numFmtId="177" fontId="27" fillId="0" borderId="52" xfId="0" applyNumberFormat="1" applyFont="1" applyFill="1" applyBorder="1" applyAlignment="1">
      <alignment horizontal="center" vertical="center" wrapText="1"/>
    </xf>
    <xf numFmtId="177" fontId="27" fillId="0" borderId="53" xfId="0" applyNumberFormat="1" applyFont="1" applyFill="1" applyBorder="1" applyAlignment="1">
      <alignment horizontal="center" vertical="center" wrapText="1"/>
    </xf>
    <xf numFmtId="9" fontId="43" fillId="0" borderId="54" xfId="0" applyNumberFormat="1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17" fillId="24" borderId="56" xfId="0" applyFont="1" applyFill="1" applyBorder="1" applyAlignment="1">
      <alignment horizontal="center" vertical="center" wrapText="1"/>
    </xf>
    <xf numFmtId="9" fontId="43" fillId="0" borderId="44" xfId="0" applyNumberFormat="1" applyFont="1" applyFill="1" applyBorder="1" applyAlignment="1">
      <alignment horizontal="center" vertical="center" wrapText="1"/>
    </xf>
    <xf numFmtId="9" fontId="43" fillId="0" borderId="45" xfId="0" applyNumberFormat="1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17" fillId="24" borderId="28" xfId="0" applyFont="1" applyFill="1" applyBorder="1" applyAlignment="1">
      <alignment horizontal="center" vertical="center" wrapText="1"/>
    </xf>
    <xf numFmtId="0" fontId="17" fillId="24" borderId="57" xfId="0" applyFont="1" applyFill="1" applyBorder="1" applyAlignment="1">
      <alignment horizontal="center" vertical="center" wrapText="1"/>
    </xf>
    <xf numFmtId="0" fontId="17" fillId="24" borderId="58" xfId="0" applyFont="1" applyFill="1" applyBorder="1" applyAlignment="1">
      <alignment horizontal="center" vertical="center" wrapText="1"/>
    </xf>
    <xf numFmtId="0" fontId="17" fillId="24" borderId="30" xfId="0" applyFont="1" applyFill="1" applyBorder="1" applyAlignment="1">
      <alignment horizontal="center" vertical="center" wrapText="1"/>
    </xf>
    <xf numFmtId="0" fontId="26" fillId="24" borderId="59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177" fontId="16" fillId="0" borderId="17" xfId="0" applyNumberFormat="1" applyFont="1" applyBorder="1" applyAlignment="1">
      <alignment horizontal="center"/>
    </xf>
    <xf numFmtId="9" fontId="16" fillId="0" borderId="17" xfId="0" applyNumberFormat="1" applyFont="1" applyBorder="1" applyAlignment="1">
      <alignment horizontal="center"/>
    </xf>
    <xf numFmtId="0" fontId="32" fillId="24" borderId="17" xfId="53" applyFont="1" applyFill="1" applyBorder="1" applyAlignment="1">
      <alignment horizontal="center" vertical="top" wrapText="1"/>
      <protection/>
    </xf>
    <xf numFmtId="0" fontId="35" fillId="19" borderId="17" xfId="0" applyFont="1" applyFill="1" applyBorder="1" applyAlignment="1">
      <alignment horizontal="center"/>
    </xf>
    <xf numFmtId="0" fontId="35" fillId="19" borderId="62" xfId="0" applyFont="1" applyFill="1" applyBorder="1" applyAlignment="1">
      <alignment horizontal="center"/>
    </xf>
    <xf numFmtId="10" fontId="0" fillId="0" borderId="63" xfId="0" applyNumberFormat="1" applyBorder="1" applyAlignment="1">
      <alignment horizontal="center"/>
    </xf>
    <xf numFmtId="10" fontId="0" fillId="0" borderId="64" xfId="0" applyNumberFormat="1" applyBorder="1" applyAlignment="1">
      <alignment horizontal="center"/>
    </xf>
    <xf numFmtId="0" fontId="32" fillId="22" borderId="37" xfId="0" applyFont="1" applyFill="1" applyBorder="1" applyAlignment="1">
      <alignment/>
    </xf>
    <xf numFmtId="0" fontId="32" fillId="22" borderId="36" xfId="0" applyFont="1" applyFill="1" applyBorder="1" applyAlignment="1">
      <alignment/>
    </xf>
    <xf numFmtId="0" fontId="16" fillId="0" borderId="65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9" fontId="0" fillId="0" borderId="63" xfId="0" applyNumberFormat="1" applyBorder="1" applyAlignment="1">
      <alignment horizontal="center"/>
    </xf>
    <xf numFmtId="0" fontId="27" fillId="0" borderId="36" xfId="0" applyFont="1" applyFill="1" applyBorder="1" applyAlignment="1">
      <alignment horizontal="justify" vertical="center"/>
    </xf>
    <xf numFmtId="0" fontId="25" fillId="0" borderId="19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25" xfId="0" applyNumberFormat="1" applyFont="1" applyFill="1" applyBorder="1" applyAlignment="1">
      <alignment horizontal="center" vertical="center" wrapText="1"/>
    </xf>
    <xf numFmtId="1" fontId="27" fillId="0" borderId="39" xfId="0" applyNumberFormat="1" applyFont="1" applyFill="1" applyBorder="1" applyAlignment="1">
      <alignment horizontal="center" vertical="center" wrapText="1"/>
    </xf>
    <xf numFmtId="9" fontId="27" fillId="0" borderId="54" xfId="0" applyNumberFormat="1" applyFont="1" applyFill="1" applyBorder="1" applyAlignment="1">
      <alignment horizontal="center" vertical="center" wrapText="1"/>
    </xf>
    <xf numFmtId="1" fontId="27" fillId="0" borderId="47" xfId="0" applyNumberFormat="1" applyFont="1" applyFill="1" applyBorder="1" applyAlignment="1">
      <alignment horizontal="center" vertical="center" wrapText="1"/>
    </xf>
    <xf numFmtId="9" fontId="27" fillId="0" borderId="45" xfId="0" applyNumberFormat="1" applyFont="1" applyFill="1" applyBorder="1" applyAlignment="1">
      <alignment horizontal="center" vertical="center" wrapText="1"/>
    </xf>
    <xf numFmtId="0" fontId="26" fillId="26" borderId="28" xfId="0" applyFont="1" applyFill="1" applyBorder="1" applyAlignment="1">
      <alignment horizontal="center" vertical="center" wrapText="1"/>
    </xf>
    <xf numFmtId="0" fontId="26" fillId="26" borderId="67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17" fillId="26" borderId="48" xfId="0" applyFont="1" applyFill="1" applyBorder="1" applyAlignment="1">
      <alignment horizontal="center" vertical="center" wrapText="1"/>
    </xf>
    <xf numFmtId="0" fontId="17" fillId="26" borderId="49" xfId="0" applyFont="1" applyFill="1" applyBorder="1" applyAlignment="1">
      <alignment horizontal="center" vertical="center" wrapText="1"/>
    </xf>
    <xf numFmtId="0" fontId="17" fillId="26" borderId="50" xfId="0" applyFont="1" applyFill="1" applyBorder="1" applyAlignment="1">
      <alignment horizontal="center" vertical="center" wrapText="1"/>
    </xf>
    <xf numFmtId="0" fontId="26" fillId="26" borderId="31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 wrapText="1"/>
    </xf>
    <xf numFmtId="0" fontId="26" fillId="26" borderId="48" xfId="0" applyFont="1" applyFill="1" applyBorder="1" applyAlignment="1">
      <alignment horizontal="center" vertical="center" wrapText="1"/>
    </xf>
    <xf numFmtId="0" fontId="26" fillId="26" borderId="68" xfId="0" applyFont="1" applyFill="1" applyBorder="1" applyAlignment="1">
      <alignment horizontal="center" vertical="center" wrapText="1"/>
    </xf>
    <xf numFmtId="0" fontId="26" fillId="26" borderId="69" xfId="0" applyFont="1" applyFill="1" applyBorder="1" applyAlignment="1">
      <alignment horizontal="center" vertical="center" wrapText="1"/>
    </xf>
    <xf numFmtId="0" fontId="17" fillId="26" borderId="25" xfId="0" applyFont="1" applyFill="1" applyBorder="1" applyAlignment="1">
      <alignment vertical="top" wrapText="1"/>
    </xf>
    <xf numFmtId="0" fontId="17" fillId="26" borderId="16" xfId="0" applyFont="1" applyFill="1" applyBorder="1" applyAlignment="1">
      <alignment vertical="top" wrapText="1"/>
    </xf>
    <xf numFmtId="0" fontId="17" fillId="26" borderId="70" xfId="0" applyFont="1" applyFill="1" applyBorder="1" applyAlignment="1">
      <alignment vertical="top" wrapText="1"/>
    </xf>
    <xf numFmtId="0" fontId="17" fillId="26" borderId="46" xfId="0" applyFont="1" applyFill="1" applyBorder="1" applyAlignment="1">
      <alignment vertical="top" wrapText="1"/>
    </xf>
    <xf numFmtId="0" fontId="17" fillId="26" borderId="25" xfId="0" applyFont="1" applyFill="1" applyBorder="1" applyAlignment="1">
      <alignment horizontal="center" vertical="top" wrapText="1"/>
    </xf>
    <xf numFmtId="0" fontId="17" fillId="26" borderId="46" xfId="0" applyFont="1" applyFill="1" applyBorder="1" applyAlignment="1">
      <alignment horizontal="center" vertical="top" wrapText="1"/>
    </xf>
    <xf numFmtId="0" fontId="17" fillId="26" borderId="16" xfId="0" applyFont="1" applyFill="1" applyBorder="1" applyAlignment="1">
      <alignment horizontal="center" vertical="top" wrapText="1"/>
    </xf>
    <xf numFmtId="0" fontId="17" fillId="26" borderId="70" xfId="0" applyFont="1" applyFill="1" applyBorder="1" applyAlignment="1">
      <alignment horizontal="center" vertical="top" wrapText="1"/>
    </xf>
    <xf numFmtId="0" fontId="17" fillId="26" borderId="25" xfId="0" applyFont="1" applyFill="1" applyBorder="1" applyAlignment="1">
      <alignment horizontal="center" vertical="center" wrapText="1"/>
    </xf>
    <xf numFmtId="0" fontId="17" fillId="26" borderId="16" xfId="0" applyFont="1" applyFill="1" applyBorder="1" applyAlignment="1">
      <alignment horizontal="center" vertical="center" wrapText="1"/>
    </xf>
    <xf numFmtId="0" fontId="17" fillId="26" borderId="46" xfId="0" applyFont="1" applyFill="1" applyBorder="1" applyAlignment="1">
      <alignment horizontal="center" vertical="center" wrapText="1"/>
    </xf>
    <xf numFmtId="0" fontId="17" fillId="26" borderId="71" xfId="0" applyFont="1" applyFill="1" applyBorder="1" applyAlignment="1">
      <alignment horizontal="center" vertical="top" wrapText="1"/>
    </xf>
    <xf numFmtId="0" fontId="27" fillId="19" borderId="32" xfId="0" applyFont="1" applyFill="1" applyBorder="1" applyAlignment="1">
      <alignment vertical="center" wrapText="1"/>
    </xf>
    <xf numFmtId="0" fontId="27" fillId="19" borderId="34" xfId="0" applyFont="1" applyFill="1" applyBorder="1" applyAlignment="1">
      <alignment vertical="center" wrapText="1"/>
    </xf>
    <xf numFmtId="0" fontId="27" fillId="19" borderId="33" xfId="0" applyFont="1" applyFill="1" applyBorder="1" applyAlignment="1">
      <alignment vertical="center" wrapText="1"/>
    </xf>
    <xf numFmtId="0" fontId="27" fillId="19" borderId="36" xfId="0" applyFont="1" applyFill="1" applyBorder="1" applyAlignment="1">
      <alignment vertical="center" wrapText="1"/>
    </xf>
    <xf numFmtId="0" fontId="27" fillId="19" borderId="34" xfId="0" applyFont="1" applyFill="1" applyBorder="1" applyAlignment="1">
      <alignment horizontal="justify" vertical="center"/>
    </xf>
    <xf numFmtId="0" fontId="27" fillId="19" borderId="33" xfId="0" applyFont="1" applyFill="1" applyBorder="1" applyAlignment="1">
      <alignment vertical="center"/>
    </xf>
    <xf numFmtId="0" fontId="16" fillId="27" borderId="17" xfId="0" applyFont="1" applyFill="1" applyBorder="1" applyAlignment="1">
      <alignment/>
    </xf>
    <xf numFmtId="0" fontId="0" fillId="27" borderId="0" xfId="0" applyFill="1" applyAlignment="1">
      <alignment/>
    </xf>
    <xf numFmtId="0" fontId="0" fillId="0" borderId="17" xfId="0" applyBorder="1" applyAlignment="1">
      <alignment/>
    </xf>
    <xf numFmtId="0" fontId="16" fillId="21" borderId="17" xfId="0" applyFont="1" applyFill="1" applyBorder="1" applyAlignment="1">
      <alignment horizontal="center"/>
    </xf>
    <xf numFmtId="0" fontId="17" fillId="26" borderId="17" xfId="0" applyFont="1" applyFill="1" applyBorder="1" applyAlignment="1">
      <alignment horizontal="center" vertical="center" wrapText="1"/>
    </xf>
    <xf numFmtId="0" fontId="26" fillId="26" borderId="29" xfId="0" applyFont="1" applyFill="1" applyBorder="1" applyAlignment="1">
      <alignment horizontal="center" vertical="center" wrapText="1"/>
    </xf>
    <xf numFmtId="0" fontId="43" fillId="0" borderId="72" xfId="0" applyFont="1" applyFill="1" applyBorder="1" applyAlignment="1">
      <alignment horizontal="center" vertical="center" wrapText="1"/>
    </xf>
    <xf numFmtId="0" fontId="26" fillId="26" borderId="27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27" borderId="59" xfId="0" applyFont="1" applyFill="1" applyBorder="1" applyAlignment="1">
      <alignment/>
    </xf>
    <xf numFmtId="49" fontId="16" fillId="21" borderId="47" xfId="0" applyNumberFormat="1" applyFont="1" applyFill="1" applyBorder="1" applyAlignment="1">
      <alignment horizontal="center"/>
    </xf>
    <xf numFmtId="0" fontId="16" fillId="21" borderId="40" xfId="0" applyFont="1" applyFill="1" applyBorder="1" applyAlignment="1">
      <alignment horizontal="center"/>
    </xf>
    <xf numFmtId="0" fontId="17" fillId="26" borderId="0" xfId="0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 horizontal="center" vertical="center" wrapText="1"/>
    </xf>
    <xf numFmtId="0" fontId="30" fillId="11" borderId="28" xfId="0" applyFont="1" applyFill="1" applyBorder="1" applyAlignment="1">
      <alignment horizontal="center"/>
    </xf>
    <xf numFmtId="0" fontId="30" fillId="11" borderId="30" xfId="0" applyFont="1" applyFill="1" applyBorder="1" applyAlignment="1">
      <alignment horizontal="center"/>
    </xf>
    <xf numFmtId="0" fontId="30" fillId="11" borderId="67" xfId="0" applyFont="1" applyFill="1" applyBorder="1" applyAlignment="1">
      <alignment horizontal="center"/>
    </xf>
    <xf numFmtId="0" fontId="4" fillId="19" borderId="62" xfId="0" applyFont="1" applyFill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35" fillId="19" borderId="17" xfId="0" applyFont="1" applyFill="1" applyBorder="1" applyAlignment="1">
      <alignment horizontal="center" vertical="center"/>
    </xf>
    <xf numFmtId="0" fontId="35" fillId="19" borderId="37" xfId="53" applyFont="1" applyFill="1" applyBorder="1" applyAlignment="1">
      <alignment horizontal="center"/>
      <protection/>
    </xf>
    <xf numFmtId="0" fontId="35" fillId="19" borderId="0" xfId="53" applyFont="1" applyFill="1" applyBorder="1" applyAlignment="1">
      <alignment horizontal="center"/>
      <protection/>
    </xf>
    <xf numFmtId="0" fontId="36" fillId="0" borderId="17" xfId="53" applyFont="1" applyBorder="1" applyAlignment="1">
      <alignment horizontal="left" vertical="top" wrapText="1"/>
      <protection/>
    </xf>
    <xf numFmtId="0" fontId="42" fillId="0" borderId="34" xfId="53" applyFont="1" applyFill="1" applyBorder="1" applyAlignment="1">
      <alignment horizontal="center" vertical="top" wrapText="1"/>
      <protection/>
    </xf>
    <xf numFmtId="0" fontId="42" fillId="0" borderId="73" xfId="53" applyFont="1" applyFill="1" applyBorder="1" applyAlignment="1">
      <alignment horizontal="center" vertical="top" wrapText="1"/>
      <protection/>
    </xf>
    <xf numFmtId="0" fontId="42" fillId="0" borderId="62" xfId="53" applyFont="1" applyFill="1" applyBorder="1" applyAlignment="1">
      <alignment horizontal="center" vertical="top" wrapText="1"/>
      <protection/>
    </xf>
    <xf numFmtId="0" fontId="43" fillId="0" borderId="0" xfId="0" applyFont="1" applyFill="1" applyBorder="1" applyAlignment="1">
      <alignment horizontal="center" vertical="center" wrapText="1"/>
    </xf>
    <xf numFmtId="0" fontId="18" fillId="26" borderId="48" xfId="0" applyFont="1" applyFill="1" applyBorder="1" applyAlignment="1">
      <alignment horizontal="center" vertical="center" wrapText="1"/>
    </xf>
    <xf numFmtId="0" fontId="18" fillId="26" borderId="43" xfId="0" applyFont="1" applyFill="1" applyBorder="1" applyAlignment="1">
      <alignment horizontal="center" vertical="center" wrapText="1"/>
    </xf>
    <xf numFmtId="0" fontId="18" fillId="26" borderId="74" xfId="0" applyFont="1" applyFill="1" applyBorder="1" applyAlignment="1">
      <alignment horizontal="center" vertical="center" wrapText="1"/>
    </xf>
    <xf numFmtId="0" fontId="18" fillId="26" borderId="75" xfId="0" applyFont="1" applyFill="1" applyBorder="1" applyAlignment="1">
      <alignment horizontal="center" vertical="center" wrapText="1"/>
    </xf>
    <xf numFmtId="0" fontId="18" fillId="26" borderId="76" xfId="0" applyFont="1" applyFill="1" applyBorder="1" applyAlignment="1">
      <alignment horizontal="center" vertical="center" wrapText="1"/>
    </xf>
    <xf numFmtId="0" fontId="18" fillId="26" borderId="54" xfId="0" applyFont="1" applyFill="1" applyBorder="1" applyAlignment="1">
      <alignment horizontal="center" vertical="center" wrapText="1"/>
    </xf>
    <xf numFmtId="0" fontId="16" fillId="0" borderId="77" xfId="0" applyFont="1" applyBorder="1" applyAlignment="1">
      <alignment horizontal="center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18" fillId="26" borderId="5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26" borderId="28" xfId="0" applyFont="1" applyFill="1" applyBorder="1" applyAlignment="1">
      <alignment horizontal="center" vertical="top" wrapText="1"/>
    </xf>
    <xf numFmtId="0" fontId="18" fillId="26" borderId="67" xfId="0" applyFont="1" applyFill="1" applyBorder="1" applyAlignment="1">
      <alignment horizontal="center" vertical="top" wrapText="1"/>
    </xf>
    <xf numFmtId="0" fontId="16" fillId="24" borderId="28" xfId="0" applyFont="1" applyFill="1" applyBorder="1" applyAlignment="1">
      <alignment horizontal="center"/>
    </xf>
    <xf numFmtId="0" fontId="16" fillId="24" borderId="30" xfId="0" applyFont="1" applyFill="1" applyBorder="1" applyAlignment="1">
      <alignment horizontal="center"/>
    </xf>
    <xf numFmtId="0" fontId="16" fillId="24" borderId="67" xfId="0" applyFont="1" applyFill="1" applyBorder="1" applyAlignment="1">
      <alignment horizontal="center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21" xfId="0" applyFont="1" applyFill="1" applyBorder="1" applyAlignment="1">
      <alignment horizontal="center" vertical="center" wrapText="1"/>
    </xf>
    <xf numFmtId="0" fontId="29" fillId="26" borderId="25" xfId="0" applyFont="1" applyFill="1" applyBorder="1" applyAlignment="1">
      <alignment horizontal="left" vertical="center" wrapText="1"/>
    </xf>
    <xf numFmtId="0" fontId="29" fillId="26" borderId="16" xfId="0" applyFont="1" applyFill="1" applyBorder="1" applyAlignment="1">
      <alignment horizontal="left" vertical="center" wrapText="1"/>
    </xf>
    <xf numFmtId="0" fontId="29" fillId="26" borderId="70" xfId="0" applyFont="1" applyFill="1" applyBorder="1" applyAlignment="1">
      <alignment horizontal="left" vertical="center" wrapText="1"/>
    </xf>
    <xf numFmtId="0" fontId="29" fillId="26" borderId="46" xfId="0" applyFont="1" applyFill="1" applyBorder="1" applyAlignment="1">
      <alignment horizontal="left" vertical="center" wrapText="1"/>
    </xf>
    <xf numFmtId="0" fontId="18" fillId="24" borderId="48" xfId="0" applyFont="1" applyFill="1" applyBorder="1" applyAlignment="1">
      <alignment horizontal="center" vertical="center" wrapText="1"/>
    </xf>
    <xf numFmtId="0" fontId="18" fillId="24" borderId="43" xfId="0" applyFont="1" applyFill="1" applyBorder="1" applyAlignment="1">
      <alignment horizontal="center" vertical="center" wrapText="1"/>
    </xf>
    <xf numFmtId="0" fontId="18" fillId="24" borderId="74" xfId="0" applyFont="1" applyFill="1" applyBorder="1" applyAlignment="1">
      <alignment horizontal="center" vertical="center" wrapText="1"/>
    </xf>
    <xf numFmtId="0" fontId="18" fillId="24" borderId="75" xfId="0" applyFont="1" applyFill="1" applyBorder="1" applyAlignment="1">
      <alignment horizontal="center" vertical="center" wrapText="1"/>
    </xf>
    <xf numFmtId="0" fontId="18" fillId="24" borderId="76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24" borderId="67" xfId="0" applyFont="1" applyFill="1" applyBorder="1" applyAlignment="1">
      <alignment horizontal="center" vertical="center" wrapText="1"/>
    </xf>
    <xf numFmtId="0" fontId="26" fillId="26" borderId="28" xfId="0" applyFont="1" applyFill="1" applyBorder="1" applyAlignment="1">
      <alignment horizontal="center" vertical="center" wrapText="1"/>
    </xf>
    <xf numFmtId="0" fontId="26" fillId="26" borderId="6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74" xfId="0" applyFont="1" applyFill="1" applyBorder="1" applyAlignment="1">
      <alignment horizontal="center" vertical="center" wrapText="1"/>
    </xf>
    <xf numFmtId="0" fontId="44" fillId="0" borderId="75" xfId="0" applyFont="1" applyFill="1" applyBorder="1" applyAlignment="1">
      <alignment horizontal="center" vertical="center" wrapText="1"/>
    </xf>
    <xf numFmtId="0" fontId="44" fillId="0" borderId="76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53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left" vertical="center" wrapText="1"/>
    </xf>
    <xf numFmtId="0" fontId="29" fillId="24" borderId="70" xfId="0" applyFont="1" applyFill="1" applyBorder="1" applyAlignment="1">
      <alignment horizontal="center" vertical="center" wrapText="1"/>
    </xf>
    <xf numFmtId="0" fontId="29" fillId="24" borderId="71" xfId="0" applyFont="1" applyFill="1" applyBorder="1" applyAlignment="1">
      <alignment horizontal="center" vertical="center" wrapText="1"/>
    </xf>
    <xf numFmtId="0" fontId="29" fillId="24" borderId="53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27" fillId="24" borderId="48" xfId="0" applyFont="1" applyFill="1" applyBorder="1" applyAlignment="1">
      <alignment horizontal="center" vertical="center" wrapText="1"/>
    </xf>
    <xf numFmtId="0" fontId="27" fillId="24" borderId="76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left" vertical="center" wrapText="1"/>
    </xf>
    <xf numFmtId="0" fontId="27" fillId="24" borderId="53" xfId="0" applyFont="1" applyFill="1" applyBorder="1" applyAlignment="1">
      <alignment horizontal="left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/>
    </xf>
    <xf numFmtId="0" fontId="27" fillId="0" borderId="53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51" xfId="0" applyFont="1" applyFill="1" applyBorder="1" applyAlignment="1">
      <alignment horizontal="center" vertical="center" wrapText="1"/>
    </xf>
    <xf numFmtId="0" fontId="27" fillId="24" borderId="71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7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left" vertical="center" wrapText="1"/>
    </xf>
    <xf numFmtId="0" fontId="21" fillId="24" borderId="53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24" borderId="71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cuest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Sexo</a:t>
            </a:r>
          </a:p>
        </c:rich>
      </c:tx>
      <c:layout>
        <c:manualLayout>
          <c:xMode val="factor"/>
          <c:yMode val="factor"/>
          <c:x val="-0.004"/>
          <c:y val="-0.01"/>
        </c:manualLayout>
      </c:layout>
      <c:spPr>
        <a:noFill/>
        <a:ln>
          <a:noFill/>
        </a:ln>
      </c:spPr>
    </c:title>
    <c:view3D>
      <c:rotX val="3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13525"/>
          <c:y val="0.2225"/>
          <c:w val="0.71975"/>
          <c:h val="0.7407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'Encuesta Ok trabajo bruto 1'!$I$178:$I$179</c:f>
              <c:strCache/>
            </c:strRef>
          </c:cat>
          <c:val>
            <c:numRef>
              <c:f>'Encuesta Ok trabajo bruto 1'!$K$178:$K$179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Rango de Edades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.17925"/>
          <c:w val="0.994"/>
          <c:h val="0.733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1'!$D$205:$D$210</c:f>
              <c:strCache/>
            </c:strRef>
          </c:cat>
          <c:val>
            <c:numRef>
              <c:f>'Encuesta Ok trabajo bruto 1'!$F$205:$F$210</c:f>
              <c:numCache/>
            </c:numRef>
          </c:val>
          <c:shape val="box"/>
        </c:ser>
        <c:gapWidth val="80"/>
        <c:shape val="box"/>
        <c:axId val="46639207"/>
        <c:axId val="2329916"/>
      </c:bar3DChart>
      <c:catAx>
        <c:axId val="4663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29916"/>
        <c:crosses val="autoZero"/>
        <c:auto val="1"/>
        <c:lblOffset val="100"/>
        <c:tickLblSkip val="1"/>
        <c:noMultiLvlLbl val="0"/>
      </c:catAx>
      <c:valAx>
        <c:axId val="23299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392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¿Cuánto estas dispuesto a dar por tu institución?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20"/>
      <c:rAngAx val="1"/>
    </c:view3D>
    <c:plotArea>
      <c:layout>
        <c:manualLayout>
          <c:xMode val="edge"/>
          <c:yMode val="edge"/>
          <c:x val="0.01375"/>
          <c:y val="0.15075"/>
          <c:w val="0.9527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1'!$D$409:$D$413</c:f>
              <c:strCache/>
            </c:strRef>
          </c:cat>
          <c:val>
            <c:numRef>
              <c:f>'Encuesta Ok trabajo bruto 1'!$E$409:$E$413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'Encuesta Ok trabajo bruto 1'!$D$409:$D$413</c:f>
              <c:strCache/>
            </c:strRef>
          </c:cat>
          <c:val>
            <c:numRef>
              <c:f>'Encuesta Ok trabajo bruto 1'!$F$409:$F$413</c:f>
              <c:numCache/>
            </c:numRef>
          </c:val>
          <c:shape val="box"/>
        </c:ser>
        <c:ser>
          <c:idx val="2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1'!$D$409:$D$413</c:f>
              <c:strCache/>
            </c:strRef>
          </c:cat>
          <c:val>
            <c:numRef>
              <c:f>'Encuesta Ok trabajo bruto 1'!$H$409:$H$413</c:f>
              <c:numCache/>
            </c:numRef>
          </c:val>
          <c:shape val="box"/>
        </c:ser>
        <c:gapWidth val="0"/>
        <c:gapDepth val="90"/>
        <c:shape val="box"/>
        <c:axId val="30288909"/>
        <c:axId val="58211498"/>
      </c:bar3DChart>
      <c:catAx>
        <c:axId val="3028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211498"/>
        <c:crosses val="autoZero"/>
        <c:auto val="1"/>
        <c:lblOffset val="100"/>
        <c:tickLblSkip val="1"/>
        <c:noMultiLvlLbl val="0"/>
      </c:catAx>
      <c:valAx>
        <c:axId val="582114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475"/>
              <c:y val="-0.38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889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225"/>
          <c:y val="0.17675"/>
          <c:w val="0.4135"/>
          <c:h val="0.64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9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'Encuesta Ok trabajo bruto 1'!$D$148:$D$168</c:f>
              <c:strCache/>
            </c:strRef>
          </c:cat>
          <c:val>
            <c:numRef>
              <c:f>'Encuesta Ok trabajo bruto 1'!$F$148:$F$168</c:f>
              <c:numCache/>
            </c:numRef>
          </c:val>
        </c:ser>
        <c:firstSliceAng val="2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1.-   Organizo mi trabajo como mejor me parece. A mi jefe solo le interesa los resultados.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3725"/>
          <c:w val="0.9317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datos'!$F$8:$K$8</c:f>
              <c:strCache/>
            </c:strRef>
          </c:cat>
          <c:val>
            <c:numRef>
              <c:f>'graficando datos'!$F$10:$K$10</c:f>
              <c:numCache/>
            </c:numRef>
          </c:val>
        </c:ser>
        <c:axId val="18551971"/>
        <c:axId val="39849032"/>
      </c:barChart>
      <c:catAx>
        <c:axId val="18551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849032"/>
        <c:crosses val="autoZero"/>
        <c:auto val="1"/>
        <c:lblOffset val="100"/>
        <c:tickLblSkip val="1"/>
        <c:noMultiLvlLbl val="0"/>
      </c:catAx>
      <c:valAx>
        <c:axId val="398490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5519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2.-   Mi jefe me deja tomar decisiones.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9625"/>
          <c:w val="0.932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datos'!$F$8:$K$8</c:f>
              <c:strCache/>
            </c:strRef>
          </c:cat>
          <c:val>
            <c:numRef>
              <c:f>'graficando datos'!$F$12:$K$12</c:f>
              <c:numCache/>
            </c:numRef>
          </c:val>
        </c:ser>
        <c:axId val="48275369"/>
        <c:axId val="23600022"/>
      </c:barChart>
      <c:catAx>
        <c:axId val="4827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600022"/>
        <c:crosses val="autoZero"/>
        <c:auto val="1"/>
        <c:lblOffset val="100"/>
        <c:tickLblSkip val="1"/>
        <c:noMultiLvlLbl val="0"/>
      </c:catAx>
      <c:valAx>
        <c:axId val="236000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2753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3.-   Me siento capaz para realizar las funciones que tengo a mi cargo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985"/>
          <c:w val="0.937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datos'!$F$8:$K$8</c:f>
              <c:strCache/>
            </c:strRef>
          </c:cat>
          <c:val>
            <c:numRef>
              <c:f>'graficando datos'!$F$14:$K$14</c:f>
              <c:numCache/>
            </c:numRef>
          </c:val>
        </c:ser>
        <c:axId val="38364831"/>
        <c:axId val="28980756"/>
      </c:barChart>
      <c:catAx>
        <c:axId val="3836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8980756"/>
        <c:crosses val="autoZero"/>
        <c:auto val="1"/>
        <c:lblOffset val="100"/>
        <c:tickLblSkip val="1"/>
        <c:noMultiLvlLbl val="0"/>
      </c:catAx>
      <c:valAx>
        <c:axId val="289807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364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4.-   La institución me ha dado las pautas para mi trabajo cotidiano, tengo responsabilidades y tareas definidas.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33"/>
          <c:w val="0.9422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datos'!$F$66:$K$66</c:f>
              <c:strCache/>
            </c:strRef>
          </c:cat>
          <c:val>
            <c:numRef>
              <c:f>'graficando datos'!$F$68:$K$68</c:f>
              <c:numCache/>
            </c:numRef>
          </c:val>
        </c:ser>
        <c:axId val="41205509"/>
        <c:axId val="65909570"/>
      </c:barChart>
      <c:catAx>
        <c:axId val="4120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5909570"/>
        <c:crosses val="autoZero"/>
        <c:auto val="1"/>
        <c:lblOffset val="100"/>
        <c:tickLblSkip val="1"/>
        <c:noMultiLvlLbl val="0"/>
      </c:catAx>
      <c:valAx>
        <c:axId val="659095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205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5.-   La calidad de mi trabajo se ve afectado por cambios u órdenes que se me dan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8"/>
          <c:w val="0.946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datos'!$F$66:$K$66</c:f>
              <c:strCache/>
            </c:strRef>
          </c:cat>
          <c:val>
            <c:numRef>
              <c:f>'graficando datos'!$F$70:$K$70</c:f>
              <c:numCache/>
            </c:numRef>
          </c:val>
        </c:ser>
        <c:axId val="51518043"/>
        <c:axId val="65754784"/>
      </c:barChart>
      <c:catAx>
        <c:axId val="515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5754784"/>
        <c:crosses val="autoZero"/>
        <c:auto val="1"/>
        <c:lblOffset val="100"/>
        <c:tickLblSkip val="1"/>
        <c:noMultiLvlLbl val="0"/>
      </c:catAx>
      <c:valAx>
        <c:axId val="657547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5180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6.-   En el Poder Judicial, continuamente se adoptan mejores métodos para hacer el trabajo.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325"/>
          <c:w val="0.9415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datos'!$F$66:$K$66</c:f>
              <c:strCache/>
            </c:strRef>
          </c:cat>
          <c:val>
            <c:numRef>
              <c:f>'graficando datos'!$F$72:$K$72</c:f>
              <c:numCache/>
            </c:numRef>
          </c:val>
        </c:ser>
        <c:axId val="49505825"/>
        <c:axId val="39595950"/>
      </c:barChart>
      <c:catAx>
        <c:axId val="495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595950"/>
        <c:crosses val="autoZero"/>
        <c:auto val="1"/>
        <c:lblOffset val="100"/>
        <c:tickLblSkip val="1"/>
        <c:noMultiLvlLbl val="0"/>
      </c:catAx>
      <c:valAx>
        <c:axId val="395959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9505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7.-   Mi jefe inmediato conoce las actividades diarias que realizo y como las hago.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85"/>
          <c:w val="0.946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datos'!$F$66:$K$66</c:f>
              <c:strCache/>
            </c:strRef>
          </c:cat>
          <c:val>
            <c:numRef>
              <c:f>'graficando datos'!$F$74:$K$74</c:f>
              <c:numCache/>
            </c:numRef>
          </c:val>
        </c:ser>
        <c:axId val="44985303"/>
        <c:axId val="47938028"/>
      </c:barChart>
      <c:catAx>
        <c:axId val="4498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938028"/>
        <c:crosses val="autoZero"/>
        <c:auto val="1"/>
        <c:lblOffset val="100"/>
        <c:tickLblSkip val="1"/>
        <c:noMultiLvlLbl val="0"/>
      </c:catAx>
      <c:valAx>
        <c:axId val="479380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9853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Estado Civil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.1515"/>
          <c:w val="0.98625"/>
          <c:h val="0.760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1'!$D$242:$D$246</c:f>
              <c:strCache/>
            </c:strRef>
          </c:cat>
          <c:val>
            <c:numRef>
              <c:f>'Encuesta Ok trabajo bruto 1'!$F$242:$F$246</c:f>
              <c:numCache/>
            </c:numRef>
          </c:val>
          <c:shape val="box"/>
        </c:ser>
        <c:gapWidth val="80"/>
        <c:shape val="box"/>
        <c:axId val="60195063"/>
        <c:axId val="44338316"/>
      </c:bar3DChart>
      <c:catAx>
        <c:axId val="6019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38316"/>
        <c:crosses val="autoZero"/>
        <c:auto val="1"/>
        <c:lblOffset val="100"/>
        <c:tickLblSkip val="1"/>
        <c:noMultiLvlLbl val="0"/>
      </c:catAx>
      <c:valAx>
        <c:axId val="443383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Cantidad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950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8.-    La relación con mi jefe inmediato es buena.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8"/>
          <c:w val="0.9272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datos'!$F$124:$K$124</c:f>
              <c:numCache/>
            </c:numRef>
          </c:val>
        </c:ser>
        <c:axId val="19214589"/>
        <c:axId val="48463066"/>
      </c:barChart>
      <c:catAx>
        <c:axId val="19214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463066"/>
        <c:crosses val="autoZero"/>
        <c:auto val="1"/>
        <c:lblOffset val="100"/>
        <c:tickLblSkip val="1"/>
        <c:noMultiLvlLbl val="0"/>
      </c:catAx>
      <c:valAx>
        <c:axId val="484630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2145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9.-   Mi jefe inmediato toma en cuenta mis iniciativas personales.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85"/>
          <c:w val="0.946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datos'!$F$66:$K$66</c:f>
              <c:strCache/>
            </c:strRef>
          </c:cat>
          <c:val>
            <c:numRef>
              <c:f>'graficando datos'!$F$126:$K$126</c:f>
              <c:numCache/>
            </c:numRef>
          </c:val>
        </c:ser>
        <c:axId val="26040083"/>
        <c:axId val="2976760"/>
      </c:barChart>
      <c:catAx>
        <c:axId val="26040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976760"/>
        <c:crosses val="autoZero"/>
        <c:auto val="1"/>
        <c:lblOffset val="100"/>
        <c:tickLblSkip val="1"/>
        <c:noMultiLvlLbl val="0"/>
      </c:catAx>
      <c:valAx>
        <c:axId val="29767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0400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10.-   Existe espíritu de trabajo en equipo entre las personas de mi área.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025"/>
          <c:w val="0.9422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datos'!$F$66:$K$66</c:f>
              <c:strCache/>
            </c:strRef>
          </c:cat>
          <c:val>
            <c:numRef>
              <c:f>'graficando datos'!$F$128:$K$128</c:f>
              <c:numCache/>
            </c:numRef>
          </c:val>
        </c:ser>
        <c:axId val="38697881"/>
        <c:axId val="33310406"/>
      </c:barChart>
      <c:catAx>
        <c:axId val="38697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310406"/>
        <c:crosses val="autoZero"/>
        <c:auto val="1"/>
        <c:lblOffset val="100"/>
        <c:tickLblSkip val="1"/>
        <c:noMultiLvlLbl val="0"/>
      </c:catAx>
      <c:valAx>
        <c:axId val="333104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697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11.-   Mi experiencia y conocimiento lo transmito a mis compañeros.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025"/>
          <c:w val="0.946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datos'!$F$66:$K$66</c:f>
              <c:strCache/>
            </c:strRef>
          </c:cat>
          <c:val>
            <c:numRef>
              <c:f>'graficando datos'!$F$130:$K$130</c:f>
              <c:numCache/>
            </c:numRef>
          </c:val>
        </c:ser>
        <c:axId val="30382095"/>
        <c:axId val="59422916"/>
      </c:barChart>
      <c:catAx>
        <c:axId val="3038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422916"/>
        <c:crosses val="autoZero"/>
        <c:auto val="1"/>
        <c:lblOffset val="100"/>
        <c:tickLblSkip val="1"/>
        <c:noMultiLvlLbl val="0"/>
      </c:catAx>
      <c:valAx>
        <c:axId val="594229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382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12.-   Tengo confianza en mis compañeros de trabajo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2025"/>
          <c:w val="0.9402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datos'!$F$66:$K$66</c:f>
              <c:strCache/>
            </c:strRef>
          </c:cat>
          <c:val>
            <c:numRef>
              <c:f>'graficando datos'!$F$132:$K$132</c:f>
              <c:numCache/>
            </c:numRef>
          </c:val>
        </c:ser>
        <c:axId val="34300405"/>
        <c:axId val="43252082"/>
      </c:barChart>
      <c:catAx>
        <c:axId val="34300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52082"/>
        <c:crosses val="autoZero"/>
        <c:auto val="1"/>
        <c:lblOffset val="100"/>
        <c:tickLblSkip val="1"/>
        <c:noMultiLvlLbl val="0"/>
      </c:catAx>
      <c:valAx>
        <c:axId val="432520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004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13.-    Me siento orgulloso y/o identificado de pertenecer al Poder Judicial.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6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datos'!$F$212:$K$212</c:f>
              <c:numCache/>
            </c:numRef>
          </c:val>
        </c:ser>
        <c:axId val="25406155"/>
        <c:axId val="61844560"/>
      </c:barChart>
      <c:catAx>
        <c:axId val="2540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844560"/>
        <c:crosses val="autoZero"/>
        <c:auto val="1"/>
        <c:lblOffset val="100"/>
        <c:tickLblSkip val="1"/>
        <c:noMultiLvlLbl val="0"/>
      </c:catAx>
      <c:valAx>
        <c:axId val="618445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3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4061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14.-    Cuando tengo que decir donde trabajo, lo hago con entusiasmo.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7"/>
          <c:w val="0.932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datos'!$F$214:$K$214</c:f>
              <c:numCache/>
            </c:numRef>
          </c:val>
        </c:ser>
        <c:axId val="65781777"/>
        <c:axId val="49856734"/>
      </c:barChart>
      <c:catAx>
        <c:axId val="65781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856734"/>
        <c:crosses val="autoZero"/>
        <c:auto val="1"/>
        <c:lblOffset val="100"/>
        <c:tickLblSkip val="1"/>
        <c:noMultiLvlLbl val="0"/>
      </c:catAx>
      <c:valAx>
        <c:axId val="498567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7817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15.-    Me iría inmediatamente del Poder Judicial a laborar a otro trabajo de igual labor y/o remuneración.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0475"/>
          <c:w val="0.926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datos'!$F$216:$K$216</c:f>
              <c:numCache/>
            </c:numRef>
          </c:val>
        </c:ser>
        <c:axId val="44157767"/>
        <c:axId val="37180060"/>
      </c:barChart>
      <c:catAx>
        <c:axId val="4415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180060"/>
        <c:crosses val="autoZero"/>
        <c:auto val="1"/>
        <c:lblOffset val="100"/>
        <c:tickLblSkip val="1"/>
        <c:noMultiLvlLbl val="0"/>
      </c:catAx>
      <c:valAx>
        <c:axId val="371800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157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16.-    Me siento comprometido con mi institución.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6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datos'!$F$272:$K$272</c:f>
              <c:numCache/>
            </c:numRef>
          </c:val>
        </c:ser>
        <c:axId val="13578733"/>
        <c:axId val="42305802"/>
      </c:barChart>
      <c:catAx>
        <c:axId val="1357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305802"/>
        <c:crosses val="autoZero"/>
        <c:auto val="1"/>
        <c:lblOffset val="100"/>
        <c:tickLblSkip val="1"/>
        <c:noMultiLvlLbl val="0"/>
      </c:catAx>
      <c:valAx>
        <c:axId val="423058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578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17.-    Colaboro para mejorar la eficiencia e imagen de la Institución.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7"/>
          <c:w val="0.932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datos'!$F$274:$K$274</c:f>
              <c:numCache/>
            </c:numRef>
          </c:val>
        </c:ser>
        <c:axId val="13104515"/>
        <c:axId val="36140968"/>
      </c:barChart>
      <c:catAx>
        <c:axId val="13104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140968"/>
        <c:crosses val="autoZero"/>
        <c:auto val="1"/>
        <c:lblOffset val="100"/>
        <c:tickLblSkip val="1"/>
        <c:noMultiLvlLbl val="0"/>
      </c:catAx>
      <c:valAx>
        <c:axId val="361409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104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Estudios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"/>
          <c:y val="0.17625"/>
          <c:w val="0.99475"/>
          <c:h val="0.795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1'!$D$274:$D$286</c:f>
              <c:strCache/>
            </c:strRef>
          </c:cat>
          <c:val>
            <c:numRef>
              <c:f>'Encuesta Ok trabajo bruto 1'!$F$274:$F$286</c:f>
              <c:numCache/>
            </c:numRef>
          </c:val>
          <c:shape val="box"/>
        </c:ser>
        <c:gapWidth val="80"/>
        <c:shape val="box"/>
        <c:axId val="39527197"/>
        <c:axId val="44091514"/>
      </c:bar3DChart>
      <c:catAx>
        <c:axId val="39527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091514"/>
        <c:crosses val="autoZero"/>
        <c:auto val="1"/>
        <c:lblOffset val="100"/>
        <c:tickLblSkip val="1"/>
        <c:noMultiLvlLbl val="0"/>
      </c:catAx>
      <c:valAx>
        <c:axId val="440915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75"/>
              <c:y val="-0.2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271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25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18.-    Cuando tengo trabajo importante, trato de acabarlo en el tiempo oportuno y con la calidad adecuada.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0475"/>
          <c:w val="0.927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datos'!$F$276:$K$276</c:f>
              <c:numCache/>
            </c:numRef>
          </c:val>
        </c:ser>
        <c:axId val="70537"/>
        <c:axId val="916982"/>
      </c:barChart>
      <c:catAx>
        <c:axId val="70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16982"/>
        <c:crosses val="autoZero"/>
        <c:auto val="1"/>
        <c:lblOffset val="100"/>
        <c:tickLblSkip val="1"/>
        <c:noMultiLvlLbl val="0"/>
      </c:catAx>
      <c:valAx>
        <c:axId val="9169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05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19.-    Poseo la especialización correspondiente para realizar las labores de mi puesto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7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datos'!$F$333:$K$333</c:f>
              <c:numCache/>
            </c:numRef>
          </c:val>
        </c:ser>
        <c:axId val="11920767"/>
        <c:axId val="20752244"/>
      </c:barChart>
      <c:catAx>
        <c:axId val="1192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752244"/>
        <c:crosses val="autoZero"/>
        <c:auto val="1"/>
        <c:lblOffset val="100"/>
        <c:tickLblSkip val="1"/>
        <c:noMultiLvlLbl val="0"/>
      </c:catAx>
      <c:valAx>
        <c:axId val="207522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920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20.-    Tengo más responsabilidades o tareas que mis demás compañeros de la misma o mayor categoría</a:t>
            </a:r>
          </a:p>
        </c:rich>
      </c:tx>
      <c:layout>
        <c:manualLayout>
          <c:xMode val="factor"/>
          <c:yMode val="factor"/>
          <c:x val="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825"/>
          <c:w val="0.932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datos'!$F$335:$K$335</c:f>
              <c:numCache/>
            </c:numRef>
          </c:val>
        </c:ser>
        <c:axId val="1343717"/>
        <c:axId val="17468322"/>
      </c:barChart>
      <c:catAx>
        <c:axId val="1343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468322"/>
        <c:crosses val="autoZero"/>
        <c:auto val="1"/>
        <c:lblOffset val="100"/>
        <c:tickLblSkip val="1"/>
        <c:noMultiLvlLbl val="0"/>
      </c:catAx>
      <c:valAx>
        <c:axId val="174683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43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21.-    La tarea realizada, permite mi desarrollo personal y/o profesional.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75"/>
          <c:w val="0.9272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datos'!$F$337:$K$337</c:f>
              <c:numCache/>
            </c:numRef>
          </c:val>
        </c:ser>
        <c:axId val="25761595"/>
        <c:axId val="66465280"/>
      </c:barChart>
      <c:catAx>
        <c:axId val="25761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465280"/>
        <c:crosses val="autoZero"/>
        <c:auto val="1"/>
        <c:lblOffset val="100"/>
        <c:tickLblSkip val="1"/>
        <c:noMultiLvlLbl val="0"/>
      </c:catAx>
      <c:valAx>
        <c:axId val="664652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761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22.-    Las tareas que realizo, me resulta gratificante.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85"/>
          <c:w val="0.932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datos'!$F$339:$K$339</c:f>
              <c:numCache/>
            </c:numRef>
          </c:val>
        </c:ser>
        <c:axId val="58742273"/>
        <c:axId val="25452046"/>
      </c:barChart>
      <c:catAx>
        <c:axId val="58742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452046"/>
        <c:crosses val="autoZero"/>
        <c:auto val="1"/>
        <c:lblOffset val="100"/>
        <c:tickLblSkip val="1"/>
        <c:noMultiLvlLbl val="0"/>
      </c:catAx>
      <c:valAx>
        <c:axId val="254520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7422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23.-    Estoy dispuesto a experimentar y adoptar nuevas ideas, incluso si no son mías.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7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datos'!$F$341:$K$341</c:f>
              <c:numCache/>
            </c:numRef>
          </c:val>
        </c:ser>
        <c:axId val="62441143"/>
        <c:axId val="6428492"/>
      </c:barChart>
      <c:catAx>
        <c:axId val="62441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28492"/>
        <c:crosses val="autoZero"/>
        <c:auto val="1"/>
        <c:lblOffset val="100"/>
        <c:tickLblSkip val="1"/>
        <c:noMultiLvlLbl val="0"/>
      </c:catAx>
      <c:valAx>
        <c:axId val="64284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441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24.-    La supervisión que recibo de mi jefe, me incómoda.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7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datos'!$F$425:$K$425</c:f>
              <c:numCache/>
            </c:numRef>
          </c:val>
        </c:ser>
        <c:axId val="16461533"/>
        <c:axId val="12673338"/>
      </c:barChart>
      <c:catAx>
        <c:axId val="16461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673338"/>
        <c:crosses val="autoZero"/>
        <c:auto val="1"/>
        <c:lblOffset val="100"/>
        <c:tickLblSkip val="1"/>
        <c:noMultiLvlLbl val="0"/>
      </c:catAx>
      <c:valAx>
        <c:axId val="126733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461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25.-    Me siento como si nunca tuviese un día libre (sobrecarga de trabajo).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825"/>
          <c:w val="0.932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datos'!$F$427:$K$427</c:f>
              <c:numCache/>
            </c:numRef>
          </c:val>
        </c:ser>
        <c:axId val="30535667"/>
        <c:axId val="61419352"/>
      </c:barChart>
      <c:catAx>
        <c:axId val="30535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419352"/>
        <c:crosses val="autoZero"/>
        <c:auto val="1"/>
        <c:lblOffset val="100"/>
        <c:tickLblSkip val="1"/>
        <c:noMultiLvlLbl val="0"/>
      </c:catAx>
      <c:valAx>
        <c:axId val="614193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5356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26.-    Las comunicaciones internas (oficios, informes, boletines, disposiciones, reportes, anuncios de capacitación, etc.) me llegan siempre y en tiempo oportuno.</a:t>
            </a:r>
          </a:p>
        </c:rich>
      </c:tx>
      <c:layout>
        <c:manualLayout>
          <c:xMode val="factor"/>
          <c:yMode val="factor"/>
          <c:x val="0.03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75"/>
          <c:w val="0.92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datos'!$F$458:$K$458</c:f>
              <c:numCache/>
            </c:numRef>
          </c:val>
        </c:ser>
        <c:axId val="60254073"/>
        <c:axId val="45105446"/>
      </c:barChart>
      <c:catAx>
        <c:axId val="6025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105446"/>
        <c:crosses val="autoZero"/>
        <c:auto val="1"/>
        <c:lblOffset val="100"/>
        <c:tickLblSkip val="1"/>
        <c:noMultiLvlLbl val="0"/>
      </c:catAx>
      <c:valAx>
        <c:axId val="451054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2540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27.-    En mi área se toman en cuenta las opiniones de los trabajadores.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7"/>
          <c:w val="0.932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datos'!$F$460:$K$460</c:f>
              <c:numCache/>
            </c:numRef>
          </c:val>
        </c:ser>
        <c:axId val="49499887"/>
        <c:axId val="39518756"/>
      </c:barChart>
      <c:catAx>
        <c:axId val="49499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518756"/>
        <c:crosses val="autoZero"/>
        <c:auto val="1"/>
        <c:lblOffset val="100"/>
        <c:tickLblSkip val="1"/>
        <c:noMultiLvlLbl val="0"/>
      </c:catAx>
      <c:valAx>
        <c:axId val="395187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4998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Rango de Edades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025"/>
          <c:w val="0.97325"/>
          <c:h val="0.805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1'!$D$205:$D$210</c:f>
              <c:strCache/>
            </c:strRef>
          </c:cat>
          <c:val>
            <c:numRef>
              <c:f>'Encuesta Ok trabajo bruto 1'!$E$205:$E$210</c:f>
              <c:numCache/>
            </c:numRef>
          </c:val>
          <c:shape val="box"/>
        </c:ser>
        <c:gapWidth val="80"/>
        <c:shape val="box"/>
        <c:axId val="36318771"/>
        <c:axId val="2381976"/>
      </c:bar3DChart>
      <c:catAx>
        <c:axId val="36318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81976"/>
        <c:crosses val="autoZero"/>
        <c:auto val="1"/>
        <c:lblOffset val="100"/>
        <c:tickLblSkip val="1"/>
        <c:noMultiLvlLbl val="0"/>
      </c:catAx>
      <c:valAx>
        <c:axId val="2381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187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28.-    En la institución, se toma en cuenta el buen desempeño y esfuerzo personal (estudios, capacitación, etc.) de los trabajadores para promoverlos.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7"/>
          <c:w val="0.9272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datos'!$F$491:$K$491</c:f>
              <c:numCache/>
            </c:numRef>
          </c:val>
        </c:ser>
        <c:axId val="43981781"/>
        <c:axId val="34892242"/>
      </c:barChart>
      <c:catAx>
        <c:axId val="4398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892242"/>
        <c:crosses val="autoZero"/>
        <c:auto val="1"/>
        <c:lblOffset val="100"/>
        <c:tickLblSkip val="1"/>
        <c:noMultiLvlLbl val="0"/>
      </c:catAx>
      <c:valAx>
        <c:axId val="348922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9817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29.-    Mi jefe me felicita o reconoce cuando realizo bien mi trabajo.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975"/>
          <c:w val="0.932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datos'!$F$493:$K$493</c:f>
              <c:numCache/>
            </c:numRef>
          </c:val>
        </c:ser>
        <c:axId val="50945963"/>
        <c:axId val="58317744"/>
      </c:barChart>
      <c:catAx>
        <c:axId val="50945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317744"/>
        <c:crosses val="autoZero"/>
        <c:auto val="1"/>
        <c:lblOffset val="100"/>
        <c:tickLblSkip val="1"/>
        <c:noMultiLvlLbl val="0"/>
      </c:catAx>
      <c:valAx>
        <c:axId val="583177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945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30.-    Mi trabajo en la Corte Suprema, es muy importante.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7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datos'!$F$523:$K$523</c:f>
              <c:numCache/>
            </c:numRef>
          </c:val>
        </c:ser>
        <c:axId val="19933169"/>
        <c:axId val="57804606"/>
      </c:barChart>
      <c:catAx>
        <c:axId val="1993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804606"/>
        <c:crosses val="autoZero"/>
        <c:auto val="1"/>
        <c:lblOffset val="100"/>
        <c:tickLblSkip val="1"/>
        <c:noMultiLvlLbl val="0"/>
      </c:catAx>
      <c:valAx>
        <c:axId val="578046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933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31.-    Las tareas que realizo me motivan a trabajar bien.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975"/>
          <c:w val="0.932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datos'!$F$525:$K$525</c:f>
              <c:numCache/>
            </c:numRef>
          </c:val>
        </c:ser>
        <c:axId val="13262375"/>
        <c:axId val="38193148"/>
      </c:barChart>
      <c:catAx>
        <c:axId val="13262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193148"/>
        <c:crosses val="autoZero"/>
        <c:auto val="1"/>
        <c:lblOffset val="100"/>
        <c:tickLblSkip val="1"/>
        <c:noMultiLvlLbl val="0"/>
      </c:catAx>
      <c:valAx>
        <c:axId val="381931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2623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32.-   A veces no quiero venir a trabajar, porque no me gusta mi trabajo.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7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datos'!$F$527:$K$527</c:f>
              <c:numCache/>
            </c:numRef>
          </c:val>
        </c:ser>
        <c:axId val="26748877"/>
        <c:axId val="12191082"/>
      </c:barChart>
      <c:catAx>
        <c:axId val="2674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191082"/>
        <c:crosses val="autoZero"/>
        <c:auto val="1"/>
        <c:lblOffset val="100"/>
        <c:tickLblSkip val="1"/>
        <c:noMultiLvlLbl val="0"/>
      </c:catAx>
      <c:valAx>
        <c:axId val="121910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748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33.-    Lo que más me gusta de mi trabajo es que me brinda oportunidades de crecimiento.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975"/>
          <c:w val="0.932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datos'!$F$529:$K$529</c:f>
              <c:numCache/>
            </c:numRef>
          </c:val>
        </c:ser>
        <c:axId val="24266339"/>
        <c:axId val="47026952"/>
      </c:barChart>
      <c:catAx>
        <c:axId val="24266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026952"/>
        <c:crosses val="autoZero"/>
        <c:auto val="1"/>
        <c:lblOffset val="100"/>
        <c:tickLblSkip val="1"/>
        <c:noMultiLvlLbl val="0"/>
      </c:catAx>
      <c:valAx>
        <c:axId val="470269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2663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34.-  Las actividades que realizo en mi puesto de trabajo, las hago porque estoy obligado a hacerlo.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0475"/>
          <c:w val="0.925"/>
          <c:h val="0.7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datos'!$F$531:$K$531</c:f>
              <c:numCache/>
            </c:numRef>
          </c:val>
        </c:ser>
        <c:axId val="7370601"/>
        <c:axId val="28708950"/>
      </c:barChart>
      <c:catAx>
        <c:axId val="7370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708950"/>
        <c:crosses val="autoZero"/>
        <c:auto val="1"/>
        <c:lblOffset val="100"/>
        <c:tickLblSkip val="1"/>
        <c:noMultiLvlLbl val="0"/>
      </c:catAx>
      <c:valAx>
        <c:axId val="287089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7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370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35.-    Considero que recibo una adecuada retribución económica por el trabajo que realizo..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7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datos'!$F$613:$K$613</c:f>
              <c:numCache/>
            </c:numRef>
          </c:val>
        </c:ser>
        <c:axId val="37672031"/>
        <c:axId val="19974356"/>
      </c:barChart>
      <c:catAx>
        <c:axId val="37672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974356"/>
        <c:crosses val="autoZero"/>
        <c:auto val="1"/>
        <c:lblOffset val="100"/>
        <c:tickLblSkip val="1"/>
        <c:noMultiLvlLbl val="0"/>
      </c:catAx>
      <c:valAx>
        <c:axId val="199743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6720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36.-    Las promociones y ascensos en mi organización se manejan de una manera justa.</a:t>
            </a:r>
          </a:p>
        </c:rich>
      </c:tx>
      <c:layout>
        <c:manualLayout>
          <c:xMode val="factor"/>
          <c:yMode val="factor"/>
          <c:x val="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975"/>
          <c:w val="0.932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datos'!$F$615:$K$615</c:f>
              <c:numCache/>
            </c:numRef>
          </c:val>
        </c:ser>
        <c:axId val="58340037"/>
        <c:axId val="20222978"/>
      </c:barChart>
      <c:catAx>
        <c:axId val="58340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222978"/>
        <c:crosses val="autoZero"/>
        <c:auto val="1"/>
        <c:lblOffset val="100"/>
        <c:tickLblSkip val="1"/>
        <c:noMultiLvlLbl val="0"/>
      </c:catAx>
      <c:valAx>
        <c:axId val="202229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340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37.-    El Poder Judicial capacita al personal en relación a su trabajo diario.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7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datos'!$F$645:$K$645</c:f>
              <c:numCache/>
            </c:numRef>
          </c:val>
        </c:ser>
        <c:axId val="61572123"/>
        <c:axId val="62240096"/>
      </c:barChart>
      <c:catAx>
        <c:axId val="61572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240096"/>
        <c:crosses val="autoZero"/>
        <c:auto val="1"/>
        <c:lblOffset val="100"/>
        <c:tickLblSkip val="1"/>
        <c:noMultiLvlLbl val="0"/>
      </c:catAx>
      <c:valAx>
        <c:axId val="622400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5721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</a:rPr>
              <a:t>Antigüedad en el Cargo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"/>
          <c:y val="0.144"/>
          <c:w val="0.9955"/>
          <c:h val="0.83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1'!$D$311:$D$315</c:f>
              <c:strCache/>
            </c:strRef>
          </c:cat>
          <c:val>
            <c:numRef>
              <c:f>'Encuesta Ok trabajo bruto 1'!$F$311:$F$315</c:f>
              <c:numCache/>
            </c:numRef>
          </c:val>
          <c:shape val="box"/>
        </c:ser>
        <c:gapWidth val="80"/>
        <c:shape val="box"/>
        <c:axId val="30965689"/>
        <c:axId val="67009638"/>
      </c:bar3DChart>
      <c:catAx>
        <c:axId val="30965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09638"/>
        <c:crosses val="autoZero"/>
        <c:auto val="1"/>
        <c:lblOffset val="100"/>
        <c:tickLblSkip val="1"/>
        <c:noMultiLvlLbl val="0"/>
      </c:catAx>
      <c:valAx>
        <c:axId val="670096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275"/>
              <c:y val="-0.1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9656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38.-    Sería bueno evaluar al personal, para gestionar estrategias de futuras capacitaciones a favor del trabajo diario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975"/>
          <c:w val="0.932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datos'!$F$647:$K$647</c:f>
              <c:numCache/>
            </c:numRef>
          </c:val>
        </c:ser>
        <c:axId val="3814881"/>
        <c:axId val="49593454"/>
      </c:barChart>
      <c:catAx>
        <c:axId val="3814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593454"/>
        <c:crosses val="autoZero"/>
        <c:auto val="1"/>
        <c:lblOffset val="100"/>
        <c:tickLblSkip val="1"/>
        <c:noMultiLvlLbl val="0"/>
      </c:catAx>
      <c:valAx>
        <c:axId val="495934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14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39.-    He participado en actividades o cursos de capacitación  dirigidos a mi labor diaria realizado por la institución en los últimos 06 meses. (No seminarios, sino cursos, talleres, diplomados, etc.)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085"/>
          <c:w val="0.927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datos'!$F$649:$K$649</c:f>
              <c:numCache/>
            </c:numRef>
          </c:val>
        </c:ser>
        <c:axId val="40735127"/>
        <c:axId val="59794604"/>
      </c:barChart>
      <c:catAx>
        <c:axId val="40735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794604"/>
        <c:crosses val="autoZero"/>
        <c:auto val="1"/>
        <c:lblOffset val="100"/>
        <c:tickLblSkip val="1"/>
        <c:noMultiLvlLbl val="0"/>
      </c:catAx>
      <c:valAx>
        <c:axId val="597946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7351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40.-    Recibo preparación para afrontar los cambios presentados. (Nuevos sistemas informáticos, NCPP, NCPL, nuevos reglamentos,  etc.)</a:t>
            </a:r>
          </a:p>
        </c:rich>
      </c:tx>
      <c:layout>
        <c:manualLayout>
          <c:xMode val="factor"/>
          <c:yMode val="factor"/>
          <c:x val="-0.05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975"/>
          <c:w val="0.932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datos'!$F$651:$K$651</c:f>
              <c:numCache/>
            </c:numRef>
          </c:val>
        </c:ser>
        <c:axId val="39132349"/>
        <c:axId val="38958490"/>
      </c:barChart>
      <c:catAx>
        <c:axId val="3913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958490"/>
        <c:crosses val="autoZero"/>
        <c:auto val="1"/>
        <c:lblOffset val="100"/>
        <c:tickLblSkip val="1"/>
        <c:noMultiLvlLbl val="0"/>
      </c:catAx>
      <c:valAx>
        <c:axId val="389584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1323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41.-    La calidad de los recursos logísticos asignados es óptima (computadoras, teléfono, mobiliario, material de oficina, etc.).</a:t>
            </a:r>
          </a:p>
        </c:rich>
      </c:tx>
      <c:layout>
        <c:manualLayout>
          <c:xMode val="factor"/>
          <c:yMode val="factor"/>
          <c:x val="-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695"/>
          <c:w val="0.9272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datos'!$F$711:$K$711</c:f>
              <c:numCache/>
            </c:numRef>
          </c:val>
        </c:ser>
        <c:axId val="36698323"/>
        <c:axId val="7316152"/>
      </c:barChart>
      <c:catAx>
        <c:axId val="3669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316152"/>
        <c:crosses val="autoZero"/>
        <c:auto val="1"/>
        <c:lblOffset val="100"/>
        <c:tickLblSkip val="1"/>
        <c:noMultiLvlLbl val="0"/>
      </c:catAx>
      <c:valAx>
        <c:axId val="73161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6983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42.-    Dispongo de las herramientas/instrumentos/recursos necesarios para realizar mis tareas (cantidad).del trabajo diario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975"/>
          <c:w val="0.932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datos'!$F$713:$K$713</c:f>
              <c:numCache/>
            </c:numRef>
          </c:val>
        </c:ser>
        <c:axId val="28001113"/>
        <c:axId val="28470150"/>
      </c:barChart>
      <c:catAx>
        <c:axId val="28001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470150"/>
        <c:crosses val="autoZero"/>
        <c:auto val="1"/>
        <c:lblOffset val="100"/>
        <c:tickLblSkip val="1"/>
        <c:noMultiLvlLbl val="0"/>
      </c:catAx>
      <c:valAx>
        <c:axId val="284701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0011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43.-    Considero que las condiciones físicas de mi puesto de trabajo son buenas (iluminación, ventilación, cantidad y distribución de la oficina, et</a:t>
            </a:r>
          </a:p>
        </c:rich>
      </c:tx>
      <c:layout>
        <c:manualLayout>
          <c:xMode val="factor"/>
          <c:yMode val="factor"/>
          <c:x val="-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695"/>
          <c:w val="0.9272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datos'!$F$715:$K$715</c:f>
              <c:numCache/>
            </c:numRef>
          </c:val>
        </c:ser>
        <c:axId val="34567631"/>
        <c:axId val="46726020"/>
      </c:barChart>
      <c:catAx>
        <c:axId val="3456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726020"/>
        <c:crosses val="autoZero"/>
        <c:auto val="1"/>
        <c:lblOffset val="100"/>
        <c:tickLblSkip val="1"/>
        <c:noMultiLvlLbl val="0"/>
      </c:catAx>
      <c:valAx>
        <c:axId val="467260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5676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44.-    Participo en las actividades culturales y recreativas que organiza la institución.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7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datos'!$F$711:$K$711</c:f>
              <c:numCache/>
            </c:numRef>
          </c:val>
        </c:ser>
        <c:axId val="3458485"/>
        <c:axId val="44960306"/>
      </c:barChart>
      <c:catAx>
        <c:axId val="345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960306"/>
        <c:crosses val="autoZero"/>
        <c:auto val="1"/>
        <c:lblOffset val="100"/>
        <c:tickLblSkip val="1"/>
        <c:noMultiLvlLbl val="0"/>
      </c:catAx>
      <c:valAx>
        <c:axId val="449603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58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44.-    Siento que la institución está cambiando para una mejor percepción ante la sociedad.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975"/>
          <c:w val="0.932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datos'!$F$713:$K$713</c:f>
              <c:numCache/>
            </c:numRef>
          </c:val>
        </c:ser>
        <c:axId val="47613067"/>
        <c:axId val="14990096"/>
      </c:barChart>
      <c:catAx>
        <c:axId val="4761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990096"/>
        <c:crosses val="autoZero"/>
        <c:auto val="1"/>
        <c:lblOffset val="100"/>
        <c:tickLblSkip val="1"/>
        <c:noMultiLvlLbl val="0"/>
      </c:catAx>
      <c:valAx>
        <c:axId val="149900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6130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43.-    Considero que las condiciones físicas de mi puesto de trabajo son buenas (iluminación, ventilación, cantidad y distribución de la oficina, et</a:t>
            </a:r>
          </a:p>
        </c:rich>
      </c:tx>
      <c:layout>
        <c:manualLayout>
          <c:xMode val="factor"/>
          <c:yMode val="factor"/>
          <c:x val="-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75"/>
          <c:w val="0.92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datos'!$F$715:$K$715</c:f>
              <c:numCache/>
            </c:numRef>
          </c:val>
        </c:ser>
        <c:axId val="60653521"/>
        <c:axId val="50298270"/>
      </c:barChart>
      <c:catAx>
        <c:axId val="60653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298270"/>
        <c:crosses val="autoZero"/>
        <c:auto val="1"/>
        <c:lblOffset val="100"/>
        <c:tickLblSkip val="1"/>
        <c:noMultiLvlLbl val="0"/>
      </c:catAx>
      <c:valAx>
        <c:axId val="502982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653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Horas Trabajadas</a:t>
            </a:r>
          </a:p>
        </c:rich>
      </c:tx>
      <c:layout>
        <c:manualLayout>
          <c:xMode val="factor"/>
          <c:yMode val="factor"/>
          <c:x val="-0.0205"/>
          <c:y val="0.0465"/>
        </c:manualLayout>
      </c:layout>
      <c:spPr>
        <a:noFill/>
        <a:ln>
          <a:noFill/>
        </a:ln>
      </c:spPr>
    </c:title>
    <c:view3D>
      <c:rotX val="16"/>
      <c:hPercent val="35"/>
      <c:rotY val="20"/>
      <c:depthPercent val="90"/>
      <c:rAngAx val="1"/>
    </c:view3D>
    <c:plotArea>
      <c:layout>
        <c:manualLayout>
          <c:xMode val="edge"/>
          <c:yMode val="edge"/>
          <c:x val="0.015"/>
          <c:y val="0.1095"/>
          <c:w val="0.9815"/>
          <c:h val="0.882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1'!$D$348:$D$350</c:f>
              <c:strCache/>
            </c:strRef>
          </c:cat>
          <c:val>
            <c:numRef>
              <c:f>'Encuesta Ok trabajo bruto 1'!$F$348:$F$350</c:f>
              <c:numCache/>
            </c:numRef>
          </c:val>
          <c:shape val="box"/>
        </c:ser>
        <c:gapWidth val="160"/>
        <c:shape val="box"/>
        <c:axId val="65818927"/>
        <c:axId val="50339684"/>
      </c:bar3DChart>
      <c:catAx>
        <c:axId val="65818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39684"/>
        <c:crosses val="autoZero"/>
        <c:auto val="1"/>
        <c:lblOffset val="100"/>
        <c:tickLblSkip val="1"/>
        <c:noMultiLvlLbl val="0"/>
      </c:catAx>
      <c:valAx>
        <c:axId val="50339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54"/>
              <c:y val="-0.2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658189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Por Tipo de Contrato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365"/>
          <c:y val="0.15125"/>
          <c:w val="0.93"/>
          <c:h val="0.817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1'!$D$375:$D$378</c:f>
              <c:strCache/>
            </c:strRef>
          </c:cat>
          <c:val>
            <c:numRef>
              <c:f>'Encuesta Ok trabajo bruto 1'!$F$375:$F$378</c:f>
              <c:numCache/>
            </c:numRef>
          </c:val>
          <c:shape val="box"/>
        </c:ser>
        <c:gapWidth val="80"/>
        <c:shape val="box"/>
        <c:axId val="50436117"/>
        <c:axId val="51689746"/>
      </c:bar3DChart>
      <c:catAx>
        <c:axId val="50436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89746"/>
        <c:crosses val="autoZero"/>
        <c:auto val="1"/>
        <c:lblOffset val="100"/>
        <c:tickLblSkip val="1"/>
        <c:noMultiLvlLbl val="0"/>
      </c:catAx>
      <c:valAx>
        <c:axId val="516897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575"/>
              <c:y val="-0.38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361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de la muestra</a:t>
            </a:r>
          </a:p>
        </c:rich>
      </c:tx>
      <c:layout>
        <c:manualLayout>
          <c:xMode val="factor"/>
          <c:yMode val="factor"/>
          <c:x val="0.015"/>
          <c:y val="-0.01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.13025"/>
          <c:w val="1"/>
          <c:h val="0.876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1'!$D$148:$D$168</c:f>
              <c:strCache/>
            </c:strRef>
          </c:cat>
          <c:val>
            <c:numRef>
              <c:f>'Encuesta Ok trabajo bruto 1'!$F$148:$F$168</c:f>
              <c:numCache/>
            </c:numRef>
          </c:val>
          <c:shape val="box"/>
        </c:ser>
        <c:gapWidth val="80"/>
        <c:shape val="box"/>
        <c:axId val="878059"/>
        <c:axId val="11414768"/>
      </c:bar3DChart>
      <c:catAx>
        <c:axId val="878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Áreas</a:t>
                </a:r>
              </a:p>
            </c:rich>
          </c:tx>
          <c:layout>
            <c:manualLayout>
              <c:xMode val="factor"/>
              <c:yMode val="factor"/>
              <c:x val="0.4365"/>
              <c:y val="-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414768"/>
        <c:crosses val="autoZero"/>
        <c:auto val="1"/>
        <c:lblOffset val="100"/>
        <c:tickLblSkip val="1"/>
        <c:noMultiLvlLbl val="0"/>
      </c:catAx>
      <c:valAx>
        <c:axId val="11414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Cantidad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80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Estudios - 2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7"/>
          <c:w val="0.9775"/>
          <c:h val="0.73225"/>
        </c:manualLayout>
      </c:layout>
      <c:bar3DChart>
        <c:barDir val="col"/>
        <c:grouping val="clustered"/>
        <c:varyColors val="1"/>
        <c:ser>
          <c:idx val="1"/>
          <c:order val="0"/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1'!$I$274:$I$278</c:f>
              <c:strCache/>
            </c:strRef>
          </c:cat>
          <c:val>
            <c:numRef>
              <c:f>'Encuesta Ok trabajo bruto 1'!$J$274:$J$278</c:f>
              <c:numCache/>
            </c:numRef>
          </c:val>
          <c:shape val="box"/>
        </c:ser>
        <c:gapWidth val="80"/>
        <c:shape val="box"/>
        <c:axId val="14174257"/>
        <c:axId val="50047614"/>
      </c:bar3DChart>
      <c:catAx>
        <c:axId val="14174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Tipo de Estado Civil</a:t>
                </a:r>
              </a:p>
            </c:rich>
          </c:tx>
          <c:layout>
            <c:manualLayout>
              <c:xMode val="factor"/>
              <c:yMode val="factor"/>
              <c:x val="0.01075"/>
              <c:y val="0.08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0047614"/>
        <c:crosses val="autoZero"/>
        <c:auto val="1"/>
        <c:lblOffset val="100"/>
        <c:tickLblSkip val="1"/>
        <c:noMultiLvlLbl val="0"/>
      </c:catAx>
      <c:valAx>
        <c:axId val="500476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Cantidades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742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Relationship Id="rId27" Type="http://schemas.openxmlformats.org/officeDocument/2006/relationships/chart" Target="/xl/charts/chart39.xml" /><Relationship Id="rId28" Type="http://schemas.openxmlformats.org/officeDocument/2006/relationships/chart" Target="/xl/charts/chart40.xml" /><Relationship Id="rId29" Type="http://schemas.openxmlformats.org/officeDocument/2006/relationships/chart" Target="/xl/charts/chart41.xml" /><Relationship Id="rId30" Type="http://schemas.openxmlformats.org/officeDocument/2006/relationships/chart" Target="/xl/charts/chart42.xml" /><Relationship Id="rId31" Type="http://schemas.openxmlformats.org/officeDocument/2006/relationships/chart" Target="/xl/charts/chart43.xml" /><Relationship Id="rId32" Type="http://schemas.openxmlformats.org/officeDocument/2006/relationships/chart" Target="/xl/charts/chart44.xml" /><Relationship Id="rId33" Type="http://schemas.openxmlformats.org/officeDocument/2006/relationships/chart" Target="/xl/charts/chart45.xml" /><Relationship Id="rId34" Type="http://schemas.openxmlformats.org/officeDocument/2006/relationships/chart" Target="/xl/charts/chart46.xml" /><Relationship Id="rId35" Type="http://schemas.openxmlformats.org/officeDocument/2006/relationships/chart" Target="/xl/charts/chart47.xml" /><Relationship Id="rId36" Type="http://schemas.openxmlformats.org/officeDocument/2006/relationships/chart" Target="/xl/charts/chart48.xml" /><Relationship Id="rId37" Type="http://schemas.openxmlformats.org/officeDocument/2006/relationships/chart" Target="/xl/charts/chart49.xml" /><Relationship Id="rId38" Type="http://schemas.openxmlformats.org/officeDocument/2006/relationships/chart" Target="/xl/charts/chart50.xml" /><Relationship Id="rId39" Type="http://schemas.openxmlformats.org/officeDocument/2006/relationships/chart" Target="/xl/charts/chart51.xml" /><Relationship Id="rId40" Type="http://schemas.openxmlformats.org/officeDocument/2006/relationships/chart" Target="/xl/charts/chart52.xml" /><Relationship Id="rId41" Type="http://schemas.openxmlformats.org/officeDocument/2006/relationships/chart" Target="/xl/charts/chart53.xml" /><Relationship Id="rId42" Type="http://schemas.openxmlformats.org/officeDocument/2006/relationships/chart" Target="/xl/charts/chart54.xml" /><Relationship Id="rId43" Type="http://schemas.openxmlformats.org/officeDocument/2006/relationships/chart" Target="/xl/charts/chart55.xml" /><Relationship Id="rId44" Type="http://schemas.openxmlformats.org/officeDocument/2006/relationships/chart" Target="/xl/charts/chart56.xml" /><Relationship Id="rId45" Type="http://schemas.openxmlformats.org/officeDocument/2006/relationships/chart" Target="/xl/charts/chart57.xml" /><Relationship Id="rId46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183</xdr:row>
      <xdr:rowOff>9525</xdr:rowOff>
    </xdr:from>
    <xdr:to>
      <xdr:col>10</xdr:col>
      <xdr:colOff>171450</xdr:colOff>
      <xdr:row>198</xdr:row>
      <xdr:rowOff>104775</xdr:rowOff>
    </xdr:to>
    <xdr:graphicFrame>
      <xdr:nvGraphicFramePr>
        <xdr:cNvPr id="1" name="2 Gráfico"/>
        <xdr:cNvGraphicFramePr/>
      </xdr:nvGraphicFramePr>
      <xdr:xfrm>
        <a:off x="2714625" y="34994850"/>
        <a:ext cx="48101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247</xdr:row>
      <xdr:rowOff>171450</xdr:rowOff>
    </xdr:from>
    <xdr:to>
      <xdr:col>10</xdr:col>
      <xdr:colOff>504825</xdr:colOff>
      <xdr:row>268</xdr:row>
      <xdr:rowOff>152400</xdr:rowOff>
    </xdr:to>
    <xdr:graphicFrame>
      <xdr:nvGraphicFramePr>
        <xdr:cNvPr id="2" name="Chart 119"/>
        <xdr:cNvGraphicFramePr/>
      </xdr:nvGraphicFramePr>
      <xdr:xfrm>
        <a:off x="838200" y="47348775"/>
        <a:ext cx="70199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466725</xdr:colOff>
      <xdr:row>287</xdr:row>
      <xdr:rowOff>104775</xdr:rowOff>
    </xdr:from>
    <xdr:to>
      <xdr:col>10</xdr:col>
      <xdr:colOff>942975</xdr:colOff>
      <xdr:row>304</xdr:row>
      <xdr:rowOff>152400</xdr:rowOff>
    </xdr:to>
    <xdr:graphicFrame>
      <xdr:nvGraphicFramePr>
        <xdr:cNvPr id="3" name="Chart 122"/>
        <xdr:cNvGraphicFramePr/>
      </xdr:nvGraphicFramePr>
      <xdr:xfrm>
        <a:off x="1609725" y="54902100"/>
        <a:ext cx="668655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381000</xdr:colOff>
      <xdr:row>211</xdr:row>
      <xdr:rowOff>171450</xdr:rowOff>
    </xdr:from>
    <xdr:to>
      <xdr:col>10</xdr:col>
      <xdr:colOff>504825</xdr:colOff>
      <xdr:row>232</xdr:row>
      <xdr:rowOff>152400</xdr:rowOff>
    </xdr:to>
    <xdr:graphicFrame>
      <xdr:nvGraphicFramePr>
        <xdr:cNvPr id="4" name="Chart 125"/>
        <xdr:cNvGraphicFramePr/>
      </xdr:nvGraphicFramePr>
      <xdr:xfrm>
        <a:off x="838200" y="40490775"/>
        <a:ext cx="7019925" cy="3981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316</xdr:row>
      <xdr:rowOff>123825</xdr:rowOff>
    </xdr:from>
    <xdr:to>
      <xdr:col>9</xdr:col>
      <xdr:colOff>790575</xdr:colOff>
      <xdr:row>342</xdr:row>
      <xdr:rowOff>28575</xdr:rowOff>
    </xdr:to>
    <xdr:graphicFrame>
      <xdr:nvGraphicFramePr>
        <xdr:cNvPr id="5" name="Chart 126"/>
        <xdr:cNvGraphicFramePr/>
      </xdr:nvGraphicFramePr>
      <xdr:xfrm>
        <a:off x="180975" y="60445650"/>
        <a:ext cx="7077075" cy="4857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361950</xdr:colOff>
      <xdr:row>351</xdr:row>
      <xdr:rowOff>95250</xdr:rowOff>
    </xdr:from>
    <xdr:to>
      <xdr:col>8</xdr:col>
      <xdr:colOff>771525</xdr:colOff>
      <xdr:row>370</xdr:row>
      <xdr:rowOff>38100</xdr:rowOff>
    </xdr:to>
    <xdr:graphicFrame>
      <xdr:nvGraphicFramePr>
        <xdr:cNvPr id="6" name="Chart 129"/>
        <xdr:cNvGraphicFramePr/>
      </xdr:nvGraphicFramePr>
      <xdr:xfrm>
        <a:off x="819150" y="67084575"/>
        <a:ext cx="5200650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457200</xdr:colOff>
      <xdr:row>380</xdr:row>
      <xdr:rowOff>133350</xdr:rowOff>
    </xdr:from>
    <xdr:to>
      <xdr:col>9</xdr:col>
      <xdr:colOff>819150</xdr:colOff>
      <xdr:row>403</xdr:row>
      <xdr:rowOff>66675</xdr:rowOff>
    </xdr:to>
    <xdr:graphicFrame>
      <xdr:nvGraphicFramePr>
        <xdr:cNvPr id="7" name="Chart 131"/>
        <xdr:cNvGraphicFramePr/>
      </xdr:nvGraphicFramePr>
      <xdr:xfrm>
        <a:off x="914400" y="72647175"/>
        <a:ext cx="6372225" cy="4314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476250</xdr:colOff>
      <xdr:row>145</xdr:row>
      <xdr:rowOff>133350</xdr:rowOff>
    </xdr:from>
    <xdr:to>
      <xdr:col>18</xdr:col>
      <xdr:colOff>323850</xdr:colOff>
      <xdr:row>169</xdr:row>
      <xdr:rowOff>104775</xdr:rowOff>
    </xdr:to>
    <xdr:graphicFrame>
      <xdr:nvGraphicFramePr>
        <xdr:cNvPr id="8" name="Chart 125"/>
        <xdr:cNvGraphicFramePr/>
      </xdr:nvGraphicFramePr>
      <xdr:xfrm>
        <a:off x="5124450" y="27879675"/>
        <a:ext cx="7067550" cy="4543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523875</xdr:colOff>
      <xdr:row>274</xdr:row>
      <xdr:rowOff>76200</xdr:rowOff>
    </xdr:from>
    <xdr:to>
      <xdr:col>29</xdr:col>
      <xdr:colOff>419100</xdr:colOff>
      <xdr:row>291</xdr:row>
      <xdr:rowOff>123825</xdr:rowOff>
    </xdr:to>
    <xdr:graphicFrame>
      <xdr:nvGraphicFramePr>
        <xdr:cNvPr id="9" name="Chart 122"/>
        <xdr:cNvGraphicFramePr/>
      </xdr:nvGraphicFramePr>
      <xdr:xfrm>
        <a:off x="9382125" y="52397025"/>
        <a:ext cx="8143875" cy="3286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211</xdr:row>
      <xdr:rowOff>114300</xdr:rowOff>
    </xdr:from>
    <xdr:to>
      <xdr:col>24</xdr:col>
      <xdr:colOff>171450</xdr:colOff>
      <xdr:row>232</xdr:row>
      <xdr:rowOff>133350</xdr:rowOff>
    </xdr:to>
    <xdr:graphicFrame>
      <xdr:nvGraphicFramePr>
        <xdr:cNvPr id="10" name="Chart 453"/>
        <xdr:cNvGraphicFramePr/>
      </xdr:nvGraphicFramePr>
      <xdr:xfrm>
        <a:off x="8334375" y="40433625"/>
        <a:ext cx="6562725" cy="4019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447675</xdr:colOff>
      <xdr:row>415</xdr:row>
      <xdr:rowOff>104775</xdr:rowOff>
    </xdr:from>
    <xdr:to>
      <xdr:col>9</xdr:col>
      <xdr:colOff>809625</xdr:colOff>
      <xdr:row>438</xdr:row>
      <xdr:rowOff>38100</xdr:rowOff>
    </xdr:to>
    <xdr:graphicFrame>
      <xdr:nvGraphicFramePr>
        <xdr:cNvPr id="11" name="Chart 131"/>
        <xdr:cNvGraphicFramePr/>
      </xdr:nvGraphicFramePr>
      <xdr:xfrm>
        <a:off x="904875" y="79286100"/>
        <a:ext cx="6372225" cy="4314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457200</xdr:colOff>
      <xdr:row>144</xdr:row>
      <xdr:rowOff>95250</xdr:rowOff>
    </xdr:from>
    <xdr:to>
      <xdr:col>34</xdr:col>
      <xdr:colOff>390525</xdr:colOff>
      <xdr:row>168</xdr:row>
      <xdr:rowOff>76200</xdr:rowOff>
    </xdr:to>
    <xdr:graphicFrame>
      <xdr:nvGraphicFramePr>
        <xdr:cNvPr id="12" name="Chart 458"/>
        <xdr:cNvGraphicFramePr/>
      </xdr:nvGraphicFramePr>
      <xdr:xfrm>
        <a:off x="12801600" y="27651075"/>
        <a:ext cx="7077075" cy="4552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16</xdr:row>
      <xdr:rowOff>66675</xdr:rowOff>
    </xdr:from>
    <xdr:to>
      <xdr:col>9</xdr:col>
      <xdr:colOff>447675</xdr:colOff>
      <xdr:row>38</xdr:row>
      <xdr:rowOff>123825</xdr:rowOff>
    </xdr:to>
    <xdr:graphicFrame>
      <xdr:nvGraphicFramePr>
        <xdr:cNvPr id="1" name="Chart 4"/>
        <xdr:cNvGraphicFramePr/>
      </xdr:nvGraphicFramePr>
      <xdr:xfrm>
        <a:off x="1628775" y="3276600"/>
        <a:ext cx="83343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552450</xdr:colOff>
      <xdr:row>16</xdr:row>
      <xdr:rowOff>76200</xdr:rowOff>
    </xdr:from>
    <xdr:to>
      <xdr:col>25</xdr:col>
      <xdr:colOff>390525</xdr:colOff>
      <xdr:row>38</xdr:row>
      <xdr:rowOff>152400</xdr:rowOff>
    </xdr:to>
    <xdr:graphicFrame>
      <xdr:nvGraphicFramePr>
        <xdr:cNvPr id="2" name="Chart 5"/>
        <xdr:cNvGraphicFramePr/>
      </xdr:nvGraphicFramePr>
      <xdr:xfrm>
        <a:off x="10067925" y="3286125"/>
        <a:ext cx="84296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2324100</xdr:colOff>
      <xdr:row>40</xdr:row>
      <xdr:rowOff>0</xdr:rowOff>
    </xdr:from>
    <xdr:to>
      <xdr:col>17</xdr:col>
      <xdr:colOff>95250</xdr:colOff>
      <xdr:row>62</xdr:row>
      <xdr:rowOff>19050</xdr:rowOff>
    </xdr:to>
    <xdr:graphicFrame>
      <xdr:nvGraphicFramePr>
        <xdr:cNvPr id="3" name="Chart 6"/>
        <xdr:cNvGraphicFramePr/>
      </xdr:nvGraphicFramePr>
      <xdr:xfrm>
        <a:off x="4562475" y="7781925"/>
        <a:ext cx="879157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74</xdr:row>
      <xdr:rowOff>95250</xdr:rowOff>
    </xdr:from>
    <xdr:to>
      <xdr:col>9</xdr:col>
      <xdr:colOff>95250</xdr:colOff>
      <xdr:row>96</xdr:row>
      <xdr:rowOff>76200</xdr:rowOff>
    </xdr:to>
    <xdr:graphicFrame>
      <xdr:nvGraphicFramePr>
        <xdr:cNvPr id="4" name="Chart 7"/>
        <xdr:cNvGraphicFramePr/>
      </xdr:nvGraphicFramePr>
      <xdr:xfrm>
        <a:off x="762000" y="15059025"/>
        <a:ext cx="8848725" cy="4171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285750</xdr:colOff>
      <xdr:row>74</xdr:row>
      <xdr:rowOff>114300</xdr:rowOff>
    </xdr:from>
    <xdr:to>
      <xdr:col>26</xdr:col>
      <xdr:colOff>647700</xdr:colOff>
      <xdr:row>96</xdr:row>
      <xdr:rowOff>57150</xdr:rowOff>
    </xdr:to>
    <xdr:graphicFrame>
      <xdr:nvGraphicFramePr>
        <xdr:cNvPr id="5" name="Chart 8"/>
        <xdr:cNvGraphicFramePr/>
      </xdr:nvGraphicFramePr>
      <xdr:xfrm>
        <a:off x="9801225" y="15078075"/>
        <a:ext cx="9715500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97</xdr:row>
      <xdr:rowOff>19050</xdr:rowOff>
    </xdr:from>
    <xdr:to>
      <xdr:col>9</xdr:col>
      <xdr:colOff>114300</xdr:colOff>
      <xdr:row>119</xdr:row>
      <xdr:rowOff>0</xdr:rowOff>
    </xdr:to>
    <xdr:graphicFrame>
      <xdr:nvGraphicFramePr>
        <xdr:cNvPr id="6" name="Chart 9"/>
        <xdr:cNvGraphicFramePr/>
      </xdr:nvGraphicFramePr>
      <xdr:xfrm>
        <a:off x="781050" y="19364325"/>
        <a:ext cx="8848725" cy="4171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304800</xdr:colOff>
      <xdr:row>97</xdr:row>
      <xdr:rowOff>38100</xdr:rowOff>
    </xdr:from>
    <xdr:to>
      <xdr:col>26</xdr:col>
      <xdr:colOff>666750</xdr:colOff>
      <xdr:row>118</xdr:row>
      <xdr:rowOff>171450</xdr:rowOff>
    </xdr:to>
    <xdr:graphicFrame>
      <xdr:nvGraphicFramePr>
        <xdr:cNvPr id="7" name="Chart 10"/>
        <xdr:cNvGraphicFramePr/>
      </xdr:nvGraphicFramePr>
      <xdr:xfrm>
        <a:off x="9820275" y="19383375"/>
        <a:ext cx="9715500" cy="413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134</xdr:row>
      <xdr:rowOff>95250</xdr:rowOff>
    </xdr:from>
    <xdr:to>
      <xdr:col>9</xdr:col>
      <xdr:colOff>95250</xdr:colOff>
      <xdr:row>156</xdr:row>
      <xdr:rowOff>76200</xdr:rowOff>
    </xdr:to>
    <xdr:graphicFrame>
      <xdr:nvGraphicFramePr>
        <xdr:cNvPr id="8" name="Chart 11"/>
        <xdr:cNvGraphicFramePr/>
      </xdr:nvGraphicFramePr>
      <xdr:xfrm>
        <a:off x="762000" y="26650950"/>
        <a:ext cx="8848725" cy="4171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285750</xdr:colOff>
      <xdr:row>134</xdr:row>
      <xdr:rowOff>114300</xdr:rowOff>
    </xdr:from>
    <xdr:to>
      <xdr:col>26</xdr:col>
      <xdr:colOff>647700</xdr:colOff>
      <xdr:row>156</xdr:row>
      <xdr:rowOff>57150</xdr:rowOff>
    </xdr:to>
    <xdr:graphicFrame>
      <xdr:nvGraphicFramePr>
        <xdr:cNvPr id="9" name="Chart 12"/>
        <xdr:cNvGraphicFramePr/>
      </xdr:nvGraphicFramePr>
      <xdr:xfrm>
        <a:off x="9801225" y="26670000"/>
        <a:ext cx="9715500" cy="4133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19050</xdr:colOff>
      <xdr:row>157</xdr:row>
      <xdr:rowOff>0</xdr:rowOff>
    </xdr:from>
    <xdr:to>
      <xdr:col>9</xdr:col>
      <xdr:colOff>114300</xdr:colOff>
      <xdr:row>182</xdr:row>
      <xdr:rowOff>19050</xdr:rowOff>
    </xdr:to>
    <xdr:graphicFrame>
      <xdr:nvGraphicFramePr>
        <xdr:cNvPr id="10" name="Chart 13"/>
        <xdr:cNvGraphicFramePr/>
      </xdr:nvGraphicFramePr>
      <xdr:xfrm>
        <a:off x="781050" y="30937200"/>
        <a:ext cx="8848725" cy="4781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323850</xdr:colOff>
      <xdr:row>156</xdr:row>
      <xdr:rowOff>171450</xdr:rowOff>
    </xdr:from>
    <xdr:to>
      <xdr:col>26</xdr:col>
      <xdr:colOff>685800</xdr:colOff>
      <xdr:row>182</xdr:row>
      <xdr:rowOff>0</xdr:rowOff>
    </xdr:to>
    <xdr:graphicFrame>
      <xdr:nvGraphicFramePr>
        <xdr:cNvPr id="11" name="Chart 14"/>
        <xdr:cNvGraphicFramePr/>
      </xdr:nvGraphicFramePr>
      <xdr:xfrm>
        <a:off x="9839325" y="30918150"/>
        <a:ext cx="9715500" cy="4781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3009900</xdr:colOff>
      <xdr:row>182</xdr:row>
      <xdr:rowOff>152400</xdr:rowOff>
    </xdr:from>
    <xdr:to>
      <xdr:col>18</xdr:col>
      <xdr:colOff>285750</xdr:colOff>
      <xdr:row>207</xdr:row>
      <xdr:rowOff>171450</xdr:rowOff>
    </xdr:to>
    <xdr:graphicFrame>
      <xdr:nvGraphicFramePr>
        <xdr:cNvPr id="12" name="Chart 16"/>
        <xdr:cNvGraphicFramePr/>
      </xdr:nvGraphicFramePr>
      <xdr:xfrm>
        <a:off x="5248275" y="35852100"/>
        <a:ext cx="8601075" cy="4781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38100</xdr:colOff>
      <xdr:row>216</xdr:row>
      <xdr:rowOff>85725</xdr:rowOff>
    </xdr:from>
    <xdr:to>
      <xdr:col>9</xdr:col>
      <xdr:colOff>104775</xdr:colOff>
      <xdr:row>241</xdr:row>
      <xdr:rowOff>114300</xdr:rowOff>
    </xdr:to>
    <xdr:graphicFrame>
      <xdr:nvGraphicFramePr>
        <xdr:cNvPr id="13" name="Chart 17"/>
        <xdr:cNvGraphicFramePr/>
      </xdr:nvGraphicFramePr>
      <xdr:xfrm>
        <a:off x="800100" y="42405300"/>
        <a:ext cx="8820150" cy="4791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219075</xdr:colOff>
      <xdr:row>216</xdr:row>
      <xdr:rowOff>104775</xdr:rowOff>
    </xdr:from>
    <xdr:to>
      <xdr:col>26</xdr:col>
      <xdr:colOff>657225</xdr:colOff>
      <xdr:row>241</xdr:row>
      <xdr:rowOff>123825</xdr:rowOff>
    </xdr:to>
    <xdr:graphicFrame>
      <xdr:nvGraphicFramePr>
        <xdr:cNvPr id="14" name="Chart 18"/>
        <xdr:cNvGraphicFramePr/>
      </xdr:nvGraphicFramePr>
      <xdr:xfrm>
        <a:off x="9734550" y="42424350"/>
        <a:ext cx="9791700" cy="4781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28575</xdr:colOff>
      <xdr:row>241</xdr:row>
      <xdr:rowOff>180975</xdr:rowOff>
    </xdr:from>
    <xdr:to>
      <xdr:col>9</xdr:col>
      <xdr:colOff>85725</xdr:colOff>
      <xdr:row>267</xdr:row>
      <xdr:rowOff>66675</xdr:rowOff>
    </xdr:to>
    <xdr:graphicFrame>
      <xdr:nvGraphicFramePr>
        <xdr:cNvPr id="15" name="Chart 19"/>
        <xdr:cNvGraphicFramePr/>
      </xdr:nvGraphicFramePr>
      <xdr:xfrm>
        <a:off x="790575" y="47263050"/>
        <a:ext cx="8810625" cy="4838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38100</xdr:colOff>
      <xdr:row>277</xdr:row>
      <xdr:rowOff>85725</xdr:rowOff>
    </xdr:from>
    <xdr:to>
      <xdr:col>9</xdr:col>
      <xdr:colOff>104775</xdr:colOff>
      <xdr:row>302</xdr:row>
      <xdr:rowOff>114300</xdr:rowOff>
    </xdr:to>
    <xdr:graphicFrame>
      <xdr:nvGraphicFramePr>
        <xdr:cNvPr id="16" name="Chart 20"/>
        <xdr:cNvGraphicFramePr/>
      </xdr:nvGraphicFramePr>
      <xdr:xfrm>
        <a:off x="800100" y="54168675"/>
        <a:ext cx="8820150" cy="4791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219075</xdr:colOff>
      <xdr:row>277</xdr:row>
      <xdr:rowOff>104775</xdr:rowOff>
    </xdr:from>
    <xdr:to>
      <xdr:col>26</xdr:col>
      <xdr:colOff>657225</xdr:colOff>
      <xdr:row>302</xdr:row>
      <xdr:rowOff>123825</xdr:rowOff>
    </xdr:to>
    <xdr:graphicFrame>
      <xdr:nvGraphicFramePr>
        <xdr:cNvPr id="17" name="Chart 21"/>
        <xdr:cNvGraphicFramePr/>
      </xdr:nvGraphicFramePr>
      <xdr:xfrm>
        <a:off x="9734550" y="54187725"/>
        <a:ext cx="9791700" cy="4781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28575</xdr:colOff>
      <xdr:row>302</xdr:row>
      <xdr:rowOff>180975</xdr:rowOff>
    </xdr:from>
    <xdr:to>
      <xdr:col>9</xdr:col>
      <xdr:colOff>85725</xdr:colOff>
      <xdr:row>328</xdr:row>
      <xdr:rowOff>66675</xdr:rowOff>
    </xdr:to>
    <xdr:graphicFrame>
      <xdr:nvGraphicFramePr>
        <xdr:cNvPr id="18" name="Chart 22"/>
        <xdr:cNvGraphicFramePr/>
      </xdr:nvGraphicFramePr>
      <xdr:xfrm>
        <a:off x="790575" y="59026425"/>
        <a:ext cx="8810625" cy="4838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38100</xdr:colOff>
      <xdr:row>342</xdr:row>
      <xdr:rowOff>0</xdr:rowOff>
    </xdr:from>
    <xdr:to>
      <xdr:col>9</xdr:col>
      <xdr:colOff>104775</xdr:colOff>
      <xdr:row>367</xdr:row>
      <xdr:rowOff>28575</xdr:rowOff>
    </xdr:to>
    <xdr:graphicFrame>
      <xdr:nvGraphicFramePr>
        <xdr:cNvPr id="19" name="Chart 23"/>
        <xdr:cNvGraphicFramePr/>
      </xdr:nvGraphicFramePr>
      <xdr:xfrm>
        <a:off x="800100" y="67151250"/>
        <a:ext cx="8820150" cy="4791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219075</xdr:colOff>
      <xdr:row>341</xdr:row>
      <xdr:rowOff>171450</xdr:rowOff>
    </xdr:from>
    <xdr:to>
      <xdr:col>26</xdr:col>
      <xdr:colOff>657225</xdr:colOff>
      <xdr:row>367</xdr:row>
      <xdr:rowOff>47625</xdr:rowOff>
    </xdr:to>
    <xdr:graphicFrame>
      <xdr:nvGraphicFramePr>
        <xdr:cNvPr id="20" name="Chart 24"/>
        <xdr:cNvGraphicFramePr/>
      </xdr:nvGraphicFramePr>
      <xdr:xfrm>
        <a:off x="9734550" y="67132200"/>
        <a:ext cx="9791700" cy="4829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28575</xdr:colOff>
      <xdr:row>367</xdr:row>
      <xdr:rowOff>133350</xdr:rowOff>
    </xdr:from>
    <xdr:to>
      <xdr:col>9</xdr:col>
      <xdr:colOff>95250</xdr:colOff>
      <xdr:row>392</xdr:row>
      <xdr:rowOff>161925</xdr:rowOff>
    </xdr:to>
    <xdr:graphicFrame>
      <xdr:nvGraphicFramePr>
        <xdr:cNvPr id="21" name="Chart 25"/>
        <xdr:cNvGraphicFramePr/>
      </xdr:nvGraphicFramePr>
      <xdr:xfrm>
        <a:off x="790575" y="72047100"/>
        <a:ext cx="8820150" cy="4791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209550</xdr:colOff>
      <xdr:row>367</xdr:row>
      <xdr:rowOff>161925</xdr:rowOff>
    </xdr:from>
    <xdr:to>
      <xdr:col>26</xdr:col>
      <xdr:colOff>647700</xdr:colOff>
      <xdr:row>392</xdr:row>
      <xdr:rowOff>180975</xdr:rowOff>
    </xdr:to>
    <xdr:graphicFrame>
      <xdr:nvGraphicFramePr>
        <xdr:cNvPr id="22" name="Chart 26"/>
        <xdr:cNvGraphicFramePr/>
      </xdr:nvGraphicFramePr>
      <xdr:xfrm>
        <a:off x="9725025" y="72075675"/>
        <a:ext cx="9791700" cy="47815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28575</xdr:colOff>
      <xdr:row>394</xdr:row>
      <xdr:rowOff>85725</xdr:rowOff>
    </xdr:from>
    <xdr:to>
      <xdr:col>9</xdr:col>
      <xdr:colOff>95250</xdr:colOff>
      <xdr:row>419</xdr:row>
      <xdr:rowOff>114300</xdr:rowOff>
    </xdr:to>
    <xdr:graphicFrame>
      <xdr:nvGraphicFramePr>
        <xdr:cNvPr id="23" name="Chart 27"/>
        <xdr:cNvGraphicFramePr/>
      </xdr:nvGraphicFramePr>
      <xdr:xfrm>
        <a:off x="790575" y="77142975"/>
        <a:ext cx="8820150" cy="47910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714375</xdr:colOff>
      <xdr:row>428</xdr:row>
      <xdr:rowOff>0</xdr:rowOff>
    </xdr:from>
    <xdr:to>
      <xdr:col>9</xdr:col>
      <xdr:colOff>19050</xdr:colOff>
      <xdr:row>453</xdr:row>
      <xdr:rowOff>28575</xdr:rowOff>
    </xdr:to>
    <xdr:graphicFrame>
      <xdr:nvGraphicFramePr>
        <xdr:cNvPr id="24" name="Chart 29"/>
        <xdr:cNvGraphicFramePr/>
      </xdr:nvGraphicFramePr>
      <xdr:xfrm>
        <a:off x="714375" y="83667600"/>
        <a:ext cx="8820150" cy="4791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133350</xdr:colOff>
      <xdr:row>427</xdr:row>
      <xdr:rowOff>171450</xdr:rowOff>
    </xdr:from>
    <xdr:to>
      <xdr:col>26</xdr:col>
      <xdr:colOff>571500</xdr:colOff>
      <xdr:row>453</xdr:row>
      <xdr:rowOff>47625</xdr:rowOff>
    </xdr:to>
    <xdr:graphicFrame>
      <xdr:nvGraphicFramePr>
        <xdr:cNvPr id="25" name="Chart 30"/>
        <xdr:cNvGraphicFramePr/>
      </xdr:nvGraphicFramePr>
      <xdr:xfrm>
        <a:off x="9648825" y="83648550"/>
        <a:ext cx="9791700" cy="4829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47625</xdr:colOff>
      <xdr:row>460</xdr:row>
      <xdr:rowOff>161925</xdr:rowOff>
    </xdr:from>
    <xdr:to>
      <xdr:col>9</xdr:col>
      <xdr:colOff>114300</xdr:colOff>
      <xdr:row>486</xdr:row>
      <xdr:rowOff>0</xdr:rowOff>
    </xdr:to>
    <xdr:graphicFrame>
      <xdr:nvGraphicFramePr>
        <xdr:cNvPr id="26" name="Chart 31"/>
        <xdr:cNvGraphicFramePr/>
      </xdr:nvGraphicFramePr>
      <xdr:xfrm>
        <a:off x="809625" y="90411300"/>
        <a:ext cx="8820150" cy="47910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238125</xdr:colOff>
      <xdr:row>460</xdr:row>
      <xdr:rowOff>142875</xdr:rowOff>
    </xdr:from>
    <xdr:to>
      <xdr:col>26</xdr:col>
      <xdr:colOff>676275</xdr:colOff>
      <xdr:row>486</xdr:row>
      <xdr:rowOff>19050</xdr:rowOff>
    </xdr:to>
    <xdr:graphicFrame>
      <xdr:nvGraphicFramePr>
        <xdr:cNvPr id="27" name="Chart 32"/>
        <xdr:cNvGraphicFramePr/>
      </xdr:nvGraphicFramePr>
      <xdr:xfrm>
        <a:off x="9753600" y="90392250"/>
        <a:ext cx="9791700" cy="48291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742950</xdr:colOff>
      <xdr:row>493</xdr:row>
      <xdr:rowOff>171450</xdr:rowOff>
    </xdr:from>
    <xdr:to>
      <xdr:col>9</xdr:col>
      <xdr:colOff>47625</xdr:colOff>
      <xdr:row>519</xdr:row>
      <xdr:rowOff>9525</xdr:rowOff>
    </xdr:to>
    <xdr:graphicFrame>
      <xdr:nvGraphicFramePr>
        <xdr:cNvPr id="28" name="Chart 33"/>
        <xdr:cNvGraphicFramePr/>
      </xdr:nvGraphicFramePr>
      <xdr:xfrm>
        <a:off x="742950" y="97193100"/>
        <a:ext cx="8820150" cy="4791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171450</xdr:colOff>
      <xdr:row>493</xdr:row>
      <xdr:rowOff>171450</xdr:rowOff>
    </xdr:from>
    <xdr:to>
      <xdr:col>26</xdr:col>
      <xdr:colOff>609600</xdr:colOff>
      <xdr:row>519</xdr:row>
      <xdr:rowOff>19050</xdr:rowOff>
    </xdr:to>
    <xdr:graphicFrame>
      <xdr:nvGraphicFramePr>
        <xdr:cNvPr id="29" name="Chart 34"/>
        <xdr:cNvGraphicFramePr/>
      </xdr:nvGraphicFramePr>
      <xdr:xfrm>
        <a:off x="9686925" y="97193100"/>
        <a:ext cx="9791700" cy="4800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28575</xdr:colOff>
      <xdr:row>531</xdr:row>
      <xdr:rowOff>114300</xdr:rowOff>
    </xdr:from>
    <xdr:to>
      <xdr:col>9</xdr:col>
      <xdr:colOff>95250</xdr:colOff>
      <xdr:row>556</xdr:row>
      <xdr:rowOff>142875</xdr:rowOff>
    </xdr:to>
    <xdr:graphicFrame>
      <xdr:nvGraphicFramePr>
        <xdr:cNvPr id="30" name="Chart 35"/>
        <xdr:cNvGraphicFramePr/>
      </xdr:nvGraphicFramePr>
      <xdr:xfrm>
        <a:off x="790575" y="104536875"/>
        <a:ext cx="8820150" cy="4791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219075</xdr:colOff>
      <xdr:row>531</xdr:row>
      <xdr:rowOff>114300</xdr:rowOff>
    </xdr:from>
    <xdr:to>
      <xdr:col>26</xdr:col>
      <xdr:colOff>657225</xdr:colOff>
      <xdr:row>556</xdr:row>
      <xdr:rowOff>152400</xdr:rowOff>
    </xdr:to>
    <xdr:graphicFrame>
      <xdr:nvGraphicFramePr>
        <xdr:cNvPr id="31" name="Chart 36"/>
        <xdr:cNvGraphicFramePr/>
      </xdr:nvGraphicFramePr>
      <xdr:xfrm>
        <a:off x="9734550" y="104536875"/>
        <a:ext cx="9791700" cy="4800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19050</xdr:colOff>
      <xdr:row>558</xdr:row>
      <xdr:rowOff>0</xdr:rowOff>
    </xdr:from>
    <xdr:to>
      <xdr:col>9</xdr:col>
      <xdr:colOff>85725</xdr:colOff>
      <xdr:row>583</xdr:row>
      <xdr:rowOff>28575</xdr:rowOff>
    </xdr:to>
    <xdr:graphicFrame>
      <xdr:nvGraphicFramePr>
        <xdr:cNvPr id="32" name="Chart 37"/>
        <xdr:cNvGraphicFramePr/>
      </xdr:nvGraphicFramePr>
      <xdr:xfrm>
        <a:off x="781050" y="109566075"/>
        <a:ext cx="8820150" cy="47910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209550</xdr:colOff>
      <xdr:row>558</xdr:row>
      <xdr:rowOff>0</xdr:rowOff>
    </xdr:from>
    <xdr:to>
      <xdr:col>26</xdr:col>
      <xdr:colOff>647700</xdr:colOff>
      <xdr:row>583</xdr:row>
      <xdr:rowOff>38100</xdr:rowOff>
    </xdr:to>
    <xdr:graphicFrame>
      <xdr:nvGraphicFramePr>
        <xdr:cNvPr id="33" name="Chart 38"/>
        <xdr:cNvGraphicFramePr/>
      </xdr:nvGraphicFramePr>
      <xdr:xfrm>
        <a:off x="9725025" y="109566075"/>
        <a:ext cx="9791700" cy="4800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4</xdr:col>
      <xdr:colOff>2305050</xdr:colOff>
      <xdr:row>583</xdr:row>
      <xdr:rowOff>171450</xdr:rowOff>
    </xdr:from>
    <xdr:to>
      <xdr:col>16</xdr:col>
      <xdr:colOff>9525</xdr:colOff>
      <xdr:row>609</xdr:row>
      <xdr:rowOff>9525</xdr:rowOff>
    </xdr:to>
    <xdr:graphicFrame>
      <xdr:nvGraphicFramePr>
        <xdr:cNvPr id="34" name="Chart 39"/>
        <xdr:cNvGraphicFramePr/>
      </xdr:nvGraphicFramePr>
      <xdr:xfrm>
        <a:off x="4543425" y="114500025"/>
        <a:ext cx="8420100" cy="47910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19050</xdr:colOff>
      <xdr:row>616</xdr:row>
      <xdr:rowOff>0</xdr:rowOff>
    </xdr:from>
    <xdr:to>
      <xdr:col>9</xdr:col>
      <xdr:colOff>85725</xdr:colOff>
      <xdr:row>641</xdr:row>
      <xdr:rowOff>28575</xdr:rowOff>
    </xdr:to>
    <xdr:graphicFrame>
      <xdr:nvGraphicFramePr>
        <xdr:cNvPr id="35" name="Chart 41"/>
        <xdr:cNvGraphicFramePr/>
      </xdr:nvGraphicFramePr>
      <xdr:xfrm>
        <a:off x="781050" y="121100850"/>
        <a:ext cx="8820150" cy="47910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9</xdr:col>
      <xdr:colOff>209550</xdr:colOff>
      <xdr:row>616</xdr:row>
      <xdr:rowOff>0</xdr:rowOff>
    </xdr:from>
    <xdr:to>
      <xdr:col>26</xdr:col>
      <xdr:colOff>647700</xdr:colOff>
      <xdr:row>641</xdr:row>
      <xdr:rowOff>38100</xdr:rowOff>
    </xdr:to>
    <xdr:graphicFrame>
      <xdr:nvGraphicFramePr>
        <xdr:cNvPr id="36" name="Chart 42"/>
        <xdr:cNvGraphicFramePr/>
      </xdr:nvGraphicFramePr>
      <xdr:xfrm>
        <a:off x="9725025" y="121100850"/>
        <a:ext cx="9791700" cy="48006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19050</xdr:colOff>
      <xdr:row>652</xdr:row>
      <xdr:rowOff>0</xdr:rowOff>
    </xdr:from>
    <xdr:to>
      <xdr:col>9</xdr:col>
      <xdr:colOff>85725</xdr:colOff>
      <xdr:row>677</xdr:row>
      <xdr:rowOff>28575</xdr:rowOff>
    </xdr:to>
    <xdr:graphicFrame>
      <xdr:nvGraphicFramePr>
        <xdr:cNvPr id="37" name="Chart 43"/>
        <xdr:cNvGraphicFramePr/>
      </xdr:nvGraphicFramePr>
      <xdr:xfrm>
        <a:off x="781050" y="128816100"/>
        <a:ext cx="8820150" cy="47910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9</xdr:col>
      <xdr:colOff>209550</xdr:colOff>
      <xdr:row>652</xdr:row>
      <xdr:rowOff>0</xdr:rowOff>
    </xdr:from>
    <xdr:to>
      <xdr:col>26</xdr:col>
      <xdr:colOff>647700</xdr:colOff>
      <xdr:row>677</xdr:row>
      <xdr:rowOff>38100</xdr:rowOff>
    </xdr:to>
    <xdr:graphicFrame>
      <xdr:nvGraphicFramePr>
        <xdr:cNvPr id="38" name="Chart 44"/>
        <xdr:cNvGraphicFramePr/>
      </xdr:nvGraphicFramePr>
      <xdr:xfrm>
        <a:off x="9725025" y="128816100"/>
        <a:ext cx="9791700" cy="48006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19050</xdr:colOff>
      <xdr:row>678</xdr:row>
      <xdr:rowOff>0</xdr:rowOff>
    </xdr:from>
    <xdr:to>
      <xdr:col>9</xdr:col>
      <xdr:colOff>85725</xdr:colOff>
      <xdr:row>703</xdr:row>
      <xdr:rowOff>28575</xdr:rowOff>
    </xdr:to>
    <xdr:graphicFrame>
      <xdr:nvGraphicFramePr>
        <xdr:cNvPr id="39" name="Chart 45"/>
        <xdr:cNvGraphicFramePr/>
      </xdr:nvGraphicFramePr>
      <xdr:xfrm>
        <a:off x="781050" y="133769100"/>
        <a:ext cx="8820150" cy="47910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209550</xdr:colOff>
      <xdr:row>678</xdr:row>
      <xdr:rowOff>0</xdr:rowOff>
    </xdr:from>
    <xdr:to>
      <xdr:col>26</xdr:col>
      <xdr:colOff>647700</xdr:colOff>
      <xdr:row>703</xdr:row>
      <xdr:rowOff>38100</xdr:rowOff>
    </xdr:to>
    <xdr:graphicFrame>
      <xdr:nvGraphicFramePr>
        <xdr:cNvPr id="40" name="Chart 46"/>
        <xdr:cNvGraphicFramePr/>
      </xdr:nvGraphicFramePr>
      <xdr:xfrm>
        <a:off x="9725025" y="133769100"/>
        <a:ext cx="9791700" cy="48006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676275</xdr:colOff>
      <xdr:row>715</xdr:row>
      <xdr:rowOff>142875</xdr:rowOff>
    </xdr:from>
    <xdr:to>
      <xdr:col>8</xdr:col>
      <xdr:colOff>657225</xdr:colOff>
      <xdr:row>740</xdr:row>
      <xdr:rowOff>171450</xdr:rowOff>
    </xdr:to>
    <xdr:graphicFrame>
      <xdr:nvGraphicFramePr>
        <xdr:cNvPr id="41" name="Chart 47"/>
        <xdr:cNvGraphicFramePr/>
      </xdr:nvGraphicFramePr>
      <xdr:xfrm>
        <a:off x="676275" y="141874875"/>
        <a:ext cx="8839200" cy="47910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9</xdr:col>
      <xdr:colOff>104775</xdr:colOff>
      <xdr:row>715</xdr:row>
      <xdr:rowOff>142875</xdr:rowOff>
    </xdr:from>
    <xdr:to>
      <xdr:col>26</xdr:col>
      <xdr:colOff>542925</xdr:colOff>
      <xdr:row>740</xdr:row>
      <xdr:rowOff>180975</xdr:rowOff>
    </xdr:to>
    <xdr:graphicFrame>
      <xdr:nvGraphicFramePr>
        <xdr:cNvPr id="42" name="Chart 48"/>
        <xdr:cNvGraphicFramePr/>
      </xdr:nvGraphicFramePr>
      <xdr:xfrm>
        <a:off x="9620250" y="141874875"/>
        <a:ext cx="9791700" cy="48006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676275</xdr:colOff>
      <xdr:row>741</xdr:row>
      <xdr:rowOff>142875</xdr:rowOff>
    </xdr:from>
    <xdr:to>
      <xdr:col>8</xdr:col>
      <xdr:colOff>657225</xdr:colOff>
      <xdr:row>766</xdr:row>
      <xdr:rowOff>171450</xdr:rowOff>
    </xdr:to>
    <xdr:graphicFrame>
      <xdr:nvGraphicFramePr>
        <xdr:cNvPr id="43" name="Chart 49"/>
        <xdr:cNvGraphicFramePr/>
      </xdr:nvGraphicFramePr>
      <xdr:xfrm>
        <a:off x="676275" y="146827875"/>
        <a:ext cx="8839200" cy="47910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0</xdr:colOff>
      <xdr:row>776</xdr:row>
      <xdr:rowOff>76200</xdr:rowOff>
    </xdr:from>
    <xdr:to>
      <xdr:col>9</xdr:col>
      <xdr:colOff>66675</xdr:colOff>
      <xdr:row>801</xdr:row>
      <xdr:rowOff>104775</xdr:rowOff>
    </xdr:to>
    <xdr:graphicFrame>
      <xdr:nvGraphicFramePr>
        <xdr:cNvPr id="44" name="Chart 51"/>
        <xdr:cNvGraphicFramePr/>
      </xdr:nvGraphicFramePr>
      <xdr:xfrm>
        <a:off x="762000" y="154152600"/>
        <a:ext cx="8820150" cy="47910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9</xdr:col>
      <xdr:colOff>190500</xdr:colOff>
      <xdr:row>776</xdr:row>
      <xdr:rowOff>76200</xdr:rowOff>
    </xdr:from>
    <xdr:to>
      <xdr:col>26</xdr:col>
      <xdr:colOff>628650</xdr:colOff>
      <xdr:row>801</xdr:row>
      <xdr:rowOff>114300</xdr:rowOff>
    </xdr:to>
    <xdr:graphicFrame>
      <xdr:nvGraphicFramePr>
        <xdr:cNvPr id="45" name="Chart 52"/>
        <xdr:cNvGraphicFramePr/>
      </xdr:nvGraphicFramePr>
      <xdr:xfrm>
        <a:off x="9705975" y="154152600"/>
        <a:ext cx="9791700" cy="48006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0</xdr:colOff>
      <xdr:row>802</xdr:row>
      <xdr:rowOff>76200</xdr:rowOff>
    </xdr:from>
    <xdr:to>
      <xdr:col>9</xdr:col>
      <xdr:colOff>66675</xdr:colOff>
      <xdr:row>827</xdr:row>
      <xdr:rowOff>104775</xdr:rowOff>
    </xdr:to>
    <xdr:graphicFrame>
      <xdr:nvGraphicFramePr>
        <xdr:cNvPr id="46" name="Chart 53"/>
        <xdr:cNvGraphicFramePr/>
      </xdr:nvGraphicFramePr>
      <xdr:xfrm>
        <a:off x="762000" y="159105600"/>
        <a:ext cx="8820150" cy="47910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1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6.8515625" style="0" customWidth="1"/>
    <col min="2" max="2" width="10.28125" style="0" bestFit="1" customWidth="1"/>
    <col min="3" max="3" width="103.57421875" style="0" hidden="1" customWidth="1"/>
    <col min="4" max="4" width="30.57421875" style="0" bestFit="1" customWidth="1"/>
    <col min="5" max="5" width="8.28125" style="0" bestFit="1" customWidth="1"/>
    <col min="6" max="7" width="6.8515625" style="0" customWidth="1"/>
    <col min="8" max="8" width="9.00390625" style="0" bestFit="1" customWidth="1"/>
    <col min="9" max="9" width="18.28125" style="0" bestFit="1" customWidth="1"/>
    <col min="10" max="10" width="13.28125" style="0" bestFit="1" customWidth="1"/>
    <col min="11" max="11" width="14.7109375" style="0" bestFit="1" customWidth="1"/>
    <col min="12" max="12" width="7.8515625" style="0" bestFit="1" customWidth="1"/>
    <col min="13" max="13" width="9.421875" style="1" bestFit="1" customWidth="1"/>
    <col min="14" max="58" width="7.140625" style="1" bestFit="1" customWidth="1"/>
    <col min="59" max="59" width="0.71875" style="1" customWidth="1"/>
    <col min="60" max="60" width="5.421875" style="1" bestFit="1" customWidth="1"/>
    <col min="62" max="62" width="2.57421875" style="0" bestFit="1" customWidth="1"/>
    <col min="63" max="63" width="17.421875" style="0" bestFit="1" customWidth="1"/>
    <col min="65" max="65" width="12.7109375" style="0" bestFit="1" customWidth="1"/>
  </cols>
  <sheetData>
    <row r="1" ht="15.75" thickBot="1">
      <c r="B1" s="7"/>
    </row>
    <row r="2" spans="2:58" ht="15.75" customHeight="1" thickBot="1">
      <c r="B2" s="7"/>
      <c r="D2" s="244" t="s">
        <v>162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6"/>
    </row>
    <row r="3" spans="2:70" ht="23.25" thickBot="1">
      <c r="B3" s="50" t="s">
        <v>124</v>
      </c>
      <c r="C3" s="51" t="s">
        <v>69</v>
      </c>
      <c r="D3" s="59" t="s">
        <v>132</v>
      </c>
      <c r="E3" s="52" t="s">
        <v>76</v>
      </c>
      <c r="F3" s="53" t="s">
        <v>78</v>
      </c>
      <c r="G3" s="53" t="s">
        <v>127</v>
      </c>
      <c r="H3" s="53" t="s">
        <v>123</v>
      </c>
      <c r="I3" s="53" t="s">
        <v>77</v>
      </c>
      <c r="J3" s="53" t="s">
        <v>79</v>
      </c>
      <c r="K3" s="53" t="s">
        <v>80</v>
      </c>
      <c r="L3" s="53" t="s">
        <v>128</v>
      </c>
      <c r="M3" s="53">
        <v>1</v>
      </c>
      <c r="N3" s="53">
        <f>1+M3</f>
        <v>2</v>
      </c>
      <c r="O3" s="53">
        <f aca="true" t="shared" si="0" ref="O3:BF3">1+N3</f>
        <v>3</v>
      </c>
      <c r="P3" s="53">
        <f t="shared" si="0"/>
        <v>4</v>
      </c>
      <c r="Q3" s="53">
        <f t="shared" si="0"/>
        <v>5</v>
      </c>
      <c r="R3" s="53">
        <f t="shared" si="0"/>
        <v>6</v>
      </c>
      <c r="S3" s="53">
        <f t="shared" si="0"/>
        <v>7</v>
      </c>
      <c r="T3" s="53">
        <f t="shared" si="0"/>
        <v>8</v>
      </c>
      <c r="U3" s="53">
        <f t="shared" si="0"/>
        <v>9</v>
      </c>
      <c r="V3" s="53">
        <f t="shared" si="0"/>
        <v>10</v>
      </c>
      <c r="W3" s="53">
        <f t="shared" si="0"/>
        <v>11</v>
      </c>
      <c r="X3" s="53">
        <f t="shared" si="0"/>
        <v>12</v>
      </c>
      <c r="Y3" s="53">
        <f t="shared" si="0"/>
        <v>13</v>
      </c>
      <c r="Z3" s="53">
        <f t="shared" si="0"/>
        <v>14</v>
      </c>
      <c r="AA3" s="53">
        <f t="shared" si="0"/>
        <v>15</v>
      </c>
      <c r="AB3" s="53">
        <f t="shared" si="0"/>
        <v>16</v>
      </c>
      <c r="AC3" s="53">
        <f t="shared" si="0"/>
        <v>17</v>
      </c>
      <c r="AD3" s="53">
        <f t="shared" si="0"/>
        <v>18</v>
      </c>
      <c r="AE3" s="53">
        <f t="shared" si="0"/>
        <v>19</v>
      </c>
      <c r="AF3" s="53">
        <f t="shared" si="0"/>
        <v>20</v>
      </c>
      <c r="AG3" s="53">
        <f t="shared" si="0"/>
        <v>21</v>
      </c>
      <c r="AH3" s="53">
        <f t="shared" si="0"/>
        <v>22</v>
      </c>
      <c r="AI3" s="53">
        <f t="shared" si="0"/>
        <v>23</v>
      </c>
      <c r="AJ3" s="53">
        <f t="shared" si="0"/>
        <v>24</v>
      </c>
      <c r="AK3" s="53">
        <f t="shared" si="0"/>
        <v>25</v>
      </c>
      <c r="AL3" s="53">
        <f t="shared" si="0"/>
        <v>26</v>
      </c>
      <c r="AM3" s="53">
        <f t="shared" si="0"/>
        <v>27</v>
      </c>
      <c r="AN3" s="53">
        <f t="shared" si="0"/>
        <v>28</v>
      </c>
      <c r="AO3" s="53">
        <f t="shared" si="0"/>
        <v>29</v>
      </c>
      <c r="AP3" s="53">
        <f t="shared" si="0"/>
        <v>30</v>
      </c>
      <c r="AQ3" s="53">
        <f t="shared" si="0"/>
        <v>31</v>
      </c>
      <c r="AR3" s="53">
        <f t="shared" si="0"/>
        <v>32</v>
      </c>
      <c r="AS3" s="53">
        <f t="shared" si="0"/>
        <v>33</v>
      </c>
      <c r="AT3" s="53">
        <f t="shared" si="0"/>
        <v>34</v>
      </c>
      <c r="AU3" s="53">
        <f t="shared" si="0"/>
        <v>35</v>
      </c>
      <c r="AV3" s="53">
        <f t="shared" si="0"/>
        <v>36</v>
      </c>
      <c r="AW3" s="53">
        <f t="shared" si="0"/>
        <v>37</v>
      </c>
      <c r="AX3" s="53">
        <f t="shared" si="0"/>
        <v>38</v>
      </c>
      <c r="AY3" s="53">
        <f t="shared" si="0"/>
        <v>39</v>
      </c>
      <c r="AZ3" s="53">
        <f t="shared" si="0"/>
        <v>40</v>
      </c>
      <c r="BA3" s="53">
        <f t="shared" si="0"/>
        <v>41</v>
      </c>
      <c r="BB3" s="53">
        <f t="shared" si="0"/>
        <v>42</v>
      </c>
      <c r="BC3" s="53">
        <f t="shared" si="0"/>
        <v>43</v>
      </c>
      <c r="BD3" s="53">
        <f t="shared" si="0"/>
        <v>44</v>
      </c>
      <c r="BE3" s="53">
        <f t="shared" si="0"/>
        <v>45</v>
      </c>
      <c r="BF3" s="53">
        <f t="shared" si="0"/>
        <v>46</v>
      </c>
      <c r="BH3" s="34" t="s">
        <v>75</v>
      </c>
      <c r="BI3" s="52">
        <v>47</v>
      </c>
      <c r="BL3">
        <f>CODE(BM4)</f>
        <v>53</v>
      </c>
      <c r="BM3" t="s">
        <v>309</v>
      </c>
      <c r="BN3" t="s">
        <v>310</v>
      </c>
      <c r="BO3" t="s">
        <v>311</v>
      </c>
      <c r="BP3" t="s">
        <v>312</v>
      </c>
      <c r="BQ3" t="s">
        <v>308</v>
      </c>
      <c r="BR3" t="s">
        <v>309</v>
      </c>
    </row>
    <row r="4" spans="1:71" s="22" customFormat="1" ht="15" customHeight="1" thickBot="1">
      <c r="A4"/>
      <c r="B4" s="54">
        <v>1</v>
      </c>
      <c r="C4" s="39" t="s">
        <v>26</v>
      </c>
      <c r="D4" s="71" t="s">
        <v>142</v>
      </c>
      <c r="E4" s="72" t="s">
        <v>89</v>
      </c>
      <c r="F4" s="48">
        <v>32</v>
      </c>
      <c r="G4" s="173">
        <f aca="true" t="shared" si="1" ref="G4:G68">IF(F4&lt;=0,"",IF(F4&lt;=19,1,IF(F4&lt;=29,2,IF(F4&lt;=39,3,IF(F4&lt;=49,4,IF(F4&lt;=60,5,IF(F4&gt;60,6,"")))))))</f>
        <v>3</v>
      </c>
      <c r="H4" s="68" t="s">
        <v>117</v>
      </c>
      <c r="I4" s="68" t="s">
        <v>95</v>
      </c>
      <c r="J4" s="73" t="s">
        <v>106</v>
      </c>
      <c r="K4" s="73" t="s">
        <v>110</v>
      </c>
      <c r="L4" s="68" t="s">
        <v>131</v>
      </c>
      <c r="M4" s="48">
        <v>3</v>
      </c>
      <c r="N4" s="48">
        <v>2</v>
      </c>
      <c r="O4" s="48">
        <v>5</v>
      </c>
      <c r="P4" s="48">
        <v>4</v>
      </c>
      <c r="Q4" s="48">
        <v>3</v>
      </c>
      <c r="R4" s="48">
        <v>2</v>
      </c>
      <c r="S4" s="48">
        <v>5</v>
      </c>
      <c r="T4" s="48">
        <v>5</v>
      </c>
      <c r="U4" s="48">
        <v>4</v>
      </c>
      <c r="V4" s="48">
        <v>5</v>
      </c>
      <c r="W4" s="48">
        <v>4</v>
      </c>
      <c r="X4" s="48">
        <v>4</v>
      </c>
      <c r="Y4" s="48">
        <v>4</v>
      </c>
      <c r="Z4" s="48">
        <v>4</v>
      </c>
      <c r="AA4" s="48">
        <v>3</v>
      </c>
      <c r="AB4" s="48">
        <v>4</v>
      </c>
      <c r="AC4" s="48">
        <v>4</v>
      </c>
      <c r="AD4" s="48">
        <v>4</v>
      </c>
      <c r="AE4" s="48">
        <v>4</v>
      </c>
      <c r="AF4" s="48">
        <v>2</v>
      </c>
      <c r="AG4" s="48">
        <v>3</v>
      </c>
      <c r="AH4" s="48">
        <v>4</v>
      </c>
      <c r="AI4" s="48">
        <v>1</v>
      </c>
      <c r="AJ4" s="48">
        <v>3</v>
      </c>
      <c r="AK4" s="48">
        <v>4</v>
      </c>
      <c r="AL4" s="48">
        <v>4</v>
      </c>
      <c r="AM4" s="48">
        <v>2</v>
      </c>
      <c r="AN4" s="48">
        <v>2</v>
      </c>
      <c r="AO4" s="48">
        <v>2</v>
      </c>
      <c r="AP4" s="48">
        <v>4</v>
      </c>
      <c r="AQ4" s="48">
        <v>4</v>
      </c>
      <c r="AR4" s="48">
        <v>2</v>
      </c>
      <c r="AS4" s="48">
        <v>2</v>
      </c>
      <c r="AT4" s="48">
        <v>2</v>
      </c>
      <c r="AU4" s="48">
        <v>4</v>
      </c>
      <c r="AV4" s="48">
        <v>2</v>
      </c>
      <c r="AW4" s="48">
        <v>2</v>
      </c>
      <c r="AX4" s="48">
        <v>4</v>
      </c>
      <c r="AY4" s="48">
        <v>2</v>
      </c>
      <c r="AZ4" s="48">
        <v>4</v>
      </c>
      <c r="BA4" s="48">
        <v>4</v>
      </c>
      <c r="BB4" s="48">
        <v>4</v>
      </c>
      <c r="BC4" s="48">
        <v>3</v>
      </c>
      <c r="BD4" s="48">
        <v>4</v>
      </c>
      <c r="BE4" s="48">
        <v>4</v>
      </c>
      <c r="BF4" s="48">
        <v>4</v>
      </c>
      <c r="BG4" s="21"/>
      <c r="BH4" s="21">
        <f aca="true" t="shared" si="2" ref="BH4:BH35">COUNT(M4:BF4)</f>
        <v>46</v>
      </c>
      <c r="BI4" s="60" t="s">
        <v>152</v>
      </c>
      <c r="BL4" t="s">
        <v>308</v>
      </c>
      <c r="BM4" s="22">
        <f>+M116</f>
        <v>5</v>
      </c>
      <c r="BN4" s="22">
        <f>+M117</f>
        <v>19</v>
      </c>
      <c r="BO4" s="22">
        <f>+M118</f>
        <v>20</v>
      </c>
      <c r="BP4" s="22">
        <f>+M119</f>
        <v>48</v>
      </c>
      <c r="BQ4" s="22">
        <f>+M120</f>
        <v>11</v>
      </c>
      <c r="BR4" s="22">
        <f>+M121</f>
        <v>6</v>
      </c>
      <c r="BS4" s="22">
        <f>SUM(BM4:BR4)</f>
        <v>109</v>
      </c>
    </row>
    <row r="5" spans="1:71" s="22" customFormat="1" ht="15" customHeight="1" thickBot="1">
      <c r="A5"/>
      <c r="B5" s="55">
        <v>2</v>
      </c>
      <c r="C5" s="15" t="s">
        <v>40</v>
      </c>
      <c r="D5" s="67" t="s">
        <v>142</v>
      </c>
      <c r="E5" s="68" t="s">
        <v>89</v>
      </c>
      <c r="F5" s="48">
        <v>35</v>
      </c>
      <c r="G5" s="173">
        <f t="shared" si="1"/>
        <v>3</v>
      </c>
      <c r="H5" s="68" t="s">
        <v>118</v>
      </c>
      <c r="I5" s="68" t="s">
        <v>94</v>
      </c>
      <c r="J5" s="73" t="s">
        <v>104</v>
      </c>
      <c r="K5" s="73" t="s">
        <v>111</v>
      </c>
      <c r="L5" s="68" t="s">
        <v>131</v>
      </c>
      <c r="M5" s="48">
        <v>2</v>
      </c>
      <c r="N5" s="48">
        <v>3</v>
      </c>
      <c r="O5" s="48">
        <v>5</v>
      </c>
      <c r="P5" s="48">
        <v>2</v>
      </c>
      <c r="Q5" s="48">
        <v>3</v>
      </c>
      <c r="R5" s="48">
        <v>2</v>
      </c>
      <c r="S5" s="48">
        <v>4</v>
      </c>
      <c r="T5" s="48">
        <v>4</v>
      </c>
      <c r="U5" s="48">
        <v>4</v>
      </c>
      <c r="V5" s="48">
        <v>4</v>
      </c>
      <c r="W5" s="48">
        <v>4</v>
      </c>
      <c r="X5" s="48">
        <v>4</v>
      </c>
      <c r="Y5" s="48">
        <v>3</v>
      </c>
      <c r="Z5" s="48">
        <v>3</v>
      </c>
      <c r="AA5" s="48">
        <v>5</v>
      </c>
      <c r="AB5" s="48">
        <v>4</v>
      </c>
      <c r="AC5" s="48">
        <v>4</v>
      </c>
      <c r="AD5" s="48">
        <v>5</v>
      </c>
      <c r="AE5" s="48">
        <v>5</v>
      </c>
      <c r="AF5" s="48">
        <v>2</v>
      </c>
      <c r="AG5" s="48">
        <v>4</v>
      </c>
      <c r="AH5" s="48">
        <v>5</v>
      </c>
      <c r="AI5" s="48">
        <v>3</v>
      </c>
      <c r="AJ5" s="48">
        <v>2</v>
      </c>
      <c r="AK5" s="48">
        <v>4</v>
      </c>
      <c r="AL5" s="48">
        <v>2</v>
      </c>
      <c r="AM5" s="48">
        <v>4</v>
      </c>
      <c r="AN5" s="48">
        <v>2</v>
      </c>
      <c r="AO5" s="48">
        <v>3</v>
      </c>
      <c r="AP5" s="48">
        <v>4</v>
      </c>
      <c r="AQ5" s="48">
        <v>4</v>
      </c>
      <c r="AR5" s="48">
        <v>2</v>
      </c>
      <c r="AS5" s="48">
        <v>2</v>
      </c>
      <c r="AT5" s="48">
        <v>2</v>
      </c>
      <c r="AU5" s="48">
        <v>2</v>
      </c>
      <c r="AV5" s="48">
        <v>1</v>
      </c>
      <c r="AW5" s="48">
        <v>2</v>
      </c>
      <c r="AX5" s="48">
        <v>4</v>
      </c>
      <c r="AY5" s="48">
        <v>1</v>
      </c>
      <c r="AZ5" s="48">
        <v>4</v>
      </c>
      <c r="BA5" s="48">
        <v>2</v>
      </c>
      <c r="BB5" s="48">
        <v>2</v>
      </c>
      <c r="BC5" s="48">
        <v>2</v>
      </c>
      <c r="BD5" s="48">
        <v>2</v>
      </c>
      <c r="BE5" s="48">
        <v>3</v>
      </c>
      <c r="BF5" s="48">
        <v>5</v>
      </c>
      <c r="BG5" s="21"/>
      <c r="BH5" s="21">
        <f t="shared" si="2"/>
        <v>46</v>
      </c>
      <c r="BI5" s="60" t="s">
        <v>152</v>
      </c>
      <c r="BL5" t="s">
        <v>308</v>
      </c>
      <c r="BM5" s="22">
        <f>+M117</f>
        <v>19</v>
      </c>
      <c r="BN5" s="22">
        <f>+M118</f>
        <v>20</v>
      </c>
      <c r="BO5" s="22">
        <f>+M119</f>
        <v>48</v>
      </c>
      <c r="BP5" s="22">
        <f>+M120</f>
        <v>11</v>
      </c>
      <c r="BQ5" s="22">
        <f>+M121</f>
        <v>6</v>
      </c>
      <c r="BR5" s="22">
        <f>+M122</f>
        <v>109</v>
      </c>
      <c r="BS5" s="22">
        <f>SUM(BM5:BR5)</f>
        <v>213</v>
      </c>
    </row>
    <row r="6" spans="1:64" s="22" customFormat="1" ht="15" customHeight="1" thickBot="1">
      <c r="A6"/>
      <c r="B6" s="55">
        <v>3</v>
      </c>
      <c r="C6" s="15" t="s">
        <v>40</v>
      </c>
      <c r="D6" s="68" t="s">
        <v>142</v>
      </c>
      <c r="E6" s="68" t="s">
        <v>89</v>
      </c>
      <c r="F6" s="48">
        <v>45</v>
      </c>
      <c r="G6" s="173">
        <f t="shared" si="1"/>
        <v>4</v>
      </c>
      <c r="H6" s="68" t="s">
        <v>118</v>
      </c>
      <c r="I6" s="68" t="s">
        <v>98</v>
      </c>
      <c r="J6" s="73" t="s">
        <v>106</v>
      </c>
      <c r="K6" s="73" t="s">
        <v>109</v>
      </c>
      <c r="L6" s="68" t="s">
        <v>129</v>
      </c>
      <c r="M6" s="48">
        <v>4</v>
      </c>
      <c r="N6" s="48">
        <v>4</v>
      </c>
      <c r="O6" s="48">
        <v>4</v>
      </c>
      <c r="P6" s="48">
        <v>2</v>
      </c>
      <c r="Q6" s="48">
        <v>2</v>
      </c>
      <c r="R6" s="48">
        <v>4</v>
      </c>
      <c r="S6" s="48">
        <v>4</v>
      </c>
      <c r="T6" s="48">
        <v>4</v>
      </c>
      <c r="U6" s="48">
        <v>4</v>
      </c>
      <c r="V6" s="48">
        <v>4</v>
      </c>
      <c r="W6" s="48">
        <v>4</v>
      </c>
      <c r="X6" s="48">
        <v>4</v>
      </c>
      <c r="Y6" s="48">
        <v>4</v>
      </c>
      <c r="Z6" s="48">
        <v>4</v>
      </c>
      <c r="AA6" s="48">
        <v>3</v>
      </c>
      <c r="AB6" s="48">
        <v>4</v>
      </c>
      <c r="AC6" s="48">
        <v>4</v>
      </c>
      <c r="AD6" s="48">
        <v>4</v>
      </c>
      <c r="AE6" s="48">
        <v>4</v>
      </c>
      <c r="AF6" s="48">
        <v>3</v>
      </c>
      <c r="AG6" s="48">
        <v>3</v>
      </c>
      <c r="AH6" s="48">
        <v>3</v>
      </c>
      <c r="AI6" s="48">
        <v>4</v>
      </c>
      <c r="AJ6" s="48">
        <v>2</v>
      </c>
      <c r="AK6" s="48">
        <v>2</v>
      </c>
      <c r="AL6" s="48">
        <v>3</v>
      </c>
      <c r="AM6" s="48">
        <v>3</v>
      </c>
      <c r="AN6" s="48">
        <v>3</v>
      </c>
      <c r="AO6" s="48">
        <v>3</v>
      </c>
      <c r="AP6" s="48">
        <v>3</v>
      </c>
      <c r="AQ6" s="48">
        <v>3</v>
      </c>
      <c r="AR6" s="48">
        <v>2</v>
      </c>
      <c r="AS6" s="48">
        <v>2</v>
      </c>
      <c r="AT6" s="48">
        <v>2</v>
      </c>
      <c r="AU6" s="48">
        <v>3</v>
      </c>
      <c r="AV6" s="48">
        <v>2</v>
      </c>
      <c r="AW6" s="48">
        <v>2</v>
      </c>
      <c r="AX6" s="48">
        <v>4</v>
      </c>
      <c r="AY6" s="48">
        <v>2</v>
      </c>
      <c r="AZ6" s="48">
        <v>2</v>
      </c>
      <c r="BA6" s="48">
        <v>4</v>
      </c>
      <c r="BB6" s="48">
        <v>3</v>
      </c>
      <c r="BC6" s="48">
        <v>2</v>
      </c>
      <c r="BD6" s="48">
        <v>3</v>
      </c>
      <c r="BE6" s="48">
        <v>3</v>
      </c>
      <c r="BF6" s="48">
        <v>4</v>
      </c>
      <c r="BG6" s="21"/>
      <c r="BH6" s="21">
        <f t="shared" si="2"/>
        <v>46</v>
      </c>
      <c r="BI6" s="60" t="s">
        <v>152</v>
      </c>
      <c r="BL6" t="s">
        <v>308</v>
      </c>
    </row>
    <row r="7" spans="1:64" s="22" customFormat="1" ht="15" customHeight="1" thickBot="1">
      <c r="A7"/>
      <c r="B7" s="55">
        <v>4</v>
      </c>
      <c r="C7" s="15" t="s">
        <v>40</v>
      </c>
      <c r="D7" s="68" t="s">
        <v>155</v>
      </c>
      <c r="E7" s="68" t="s">
        <v>88</v>
      </c>
      <c r="F7" s="48">
        <v>38</v>
      </c>
      <c r="G7" s="173">
        <f t="shared" si="1"/>
        <v>3</v>
      </c>
      <c r="H7" s="68" t="s">
        <v>121</v>
      </c>
      <c r="I7" s="68" t="s">
        <v>99</v>
      </c>
      <c r="J7" s="73" t="s">
        <v>106</v>
      </c>
      <c r="K7" s="73" t="s">
        <v>111</v>
      </c>
      <c r="L7" s="68" t="s">
        <v>129</v>
      </c>
      <c r="M7" s="48">
        <v>5</v>
      </c>
      <c r="N7" s="48">
        <v>2</v>
      </c>
      <c r="O7" s="48">
        <v>5</v>
      </c>
      <c r="P7" s="48">
        <v>5</v>
      </c>
      <c r="Q7" s="48">
        <v>5</v>
      </c>
      <c r="R7" s="48">
        <v>2</v>
      </c>
      <c r="S7" s="48">
        <v>5</v>
      </c>
      <c r="T7" s="48">
        <v>3</v>
      </c>
      <c r="U7" s="48">
        <v>2</v>
      </c>
      <c r="V7" s="48">
        <v>1</v>
      </c>
      <c r="W7" s="48">
        <v>5</v>
      </c>
      <c r="X7" s="48">
        <v>1</v>
      </c>
      <c r="Y7" s="48">
        <v>4</v>
      </c>
      <c r="Z7" s="48">
        <v>4</v>
      </c>
      <c r="AA7" s="48">
        <v>4</v>
      </c>
      <c r="AB7" s="48">
        <v>5</v>
      </c>
      <c r="AC7" s="48">
        <v>5</v>
      </c>
      <c r="AD7" s="48">
        <v>5</v>
      </c>
      <c r="AE7" s="48">
        <v>5</v>
      </c>
      <c r="AF7" s="48">
        <v>3</v>
      </c>
      <c r="AG7" s="48">
        <v>4</v>
      </c>
      <c r="AH7" s="48">
        <v>5</v>
      </c>
      <c r="AI7" s="48">
        <v>5</v>
      </c>
      <c r="AJ7" s="48">
        <v>1</v>
      </c>
      <c r="AK7" s="48">
        <v>1</v>
      </c>
      <c r="AL7" s="48">
        <v>1</v>
      </c>
      <c r="AM7" s="48">
        <v>1</v>
      </c>
      <c r="AN7" s="48">
        <v>1</v>
      </c>
      <c r="AO7" s="48">
        <v>1</v>
      </c>
      <c r="AP7" s="48">
        <v>4</v>
      </c>
      <c r="AQ7" s="48">
        <v>5</v>
      </c>
      <c r="AR7" s="48">
        <v>1</v>
      </c>
      <c r="AS7" s="48">
        <v>1</v>
      </c>
      <c r="AT7" s="48">
        <v>1</v>
      </c>
      <c r="AU7" s="48">
        <v>1</v>
      </c>
      <c r="AV7" s="48">
        <v>1</v>
      </c>
      <c r="AW7" s="48">
        <v>4</v>
      </c>
      <c r="AX7" s="48">
        <v>5</v>
      </c>
      <c r="AY7" s="48">
        <v>5</v>
      </c>
      <c r="AZ7" s="48">
        <v>5</v>
      </c>
      <c r="BA7" s="48">
        <v>1</v>
      </c>
      <c r="BB7" s="48">
        <v>1</v>
      </c>
      <c r="BC7" s="48">
        <v>1</v>
      </c>
      <c r="BD7" s="48">
        <v>3</v>
      </c>
      <c r="BE7" s="48">
        <v>1</v>
      </c>
      <c r="BF7" s="48">
        <v>5</v>
      </c>
      <c r="BG7" s="21"/>
      <c r="BH7" s="21">
        <f t="shared" si="2"/>
        <v>46</v>
      </c>
      <c r="BI7" s="60" t="s">
        <v>152</v>
      </c>
      <c r="BL7" t="s">
        <v>308</v>
      </c>
    </row>
    <row r="8" spans="1:64" s="22" customFormat="1" ht="15" customHeight="1" thickBot="1">
      <c r="A8"/>
      <c r="B8" s="55">
        <v>5</v>
      </c>
      <c r="C8" s="15" t="s">
        <v>40</v>
      </c>
      <c r="D8" s="68" t="s">
        <v>155</v>
      </c>
      <c r="E8" s="68" t="s">
        <v>88</v>
      </c>
      <c r="F8" s="48">
        <v>57</v>
      </c>
      <c r="G8" s="173">
        <f t="shared" si="1"/>
        <v>5</v>
      </c>
      <c r="H8" s="68" t="s">
        <v>119</v>
      </c>
      <c r="I8" s="68" t="s">
        <v>94</v>
      </c>
      <c r="J8" s="73" t="s">
        <v>106</v>
      </c>
      <c r="K8" s="73" t="s">
        <v>111</v>
      </c>
      <c r="L8" s="68" t="s">
        <v>130</v>
      </c>
      <c r="M8" s="48">
        <v>4</v>
      </c>
      <c r="N8" s="48">
        <v>2</v>
      </c>
      <c r="O8" s="48">
        <v>5</v>
      </c>
      <c r="P8" s="48">
        <v>5</v>
      </c>
      <c r="Q8" s="48">
        <v>2</v>
      </c>
      <c r="R8" s="48">
        <v>2</v>
      </c>
      <c r="S8" s="48">
        <v>4</v>
      </c>
      <c r="T8" s="48">
        <v>5</v>
      </c>
      <c r="U8" s="48">
        <v>5</v>
      </c>
      <c r="V8" s="48">
        <v>1</v>
      </c>
      <c r="W8" s="48">
        <v>5</v>
      </c>
      <c r="X8" s="48">
        <v>3</v>
      </c>
      <c r="Y8" s="48">
        <v>5</v>
      </c>
      <c r="Z8" s="48">
        <v>5</v>
      </c>
      <c r="AA8" s="48">
        <v>3</v>
      </c>
      <c r="AB8" s="48">
        <v>5</v>
      </c>
      <c r="AC8" s="48">
        <v>5</v>
      </c>
      <c r="AD8" s="48">
        <v>5</v>
      </c>
      <c r="AE8" s="48">
        <v>2</v>
      </c>
      <c r="AF8" s="48">
        <v>4</v>
      </c>
      <c r="AG8" s="48">
        <v>5</v>
      </c>
      <c r="AH8" s="48">
        <v>5</v>
      </c>
      <c r="AI8" s="48">
        <v>5</v>
      </c>
      <c r="AJ8" s="48">
        <v>4</v>
      </c>
      <c r="AK8" s="48">
        <v>4</v>
      </c>
      <c r="AL8" s="48">
        <v>4</v>
      </c>
      <c r="AM8" s="48">
        <v>3</v>
      </c>
      <c r="AN8" s="48">
        <v>2</v>
      </c>
      <c r="AO8" s="48">
        <v>4</v>
      </c>
      <c r="AP8" s="48">
        <v>5</v>
      </c>
      <c r="AQ8" s="48">
        <v>5</v>
      </c>
      <c r="AR8" s="48">
        <v>4</v>
      </c>
      <c r="AS8" s="48">
        <v>3</v>
      </c>
      <c r="AT8" s="48">
        <v>1</v>
      </c>
      <c r="AU8" s="48">
        <v>3</v>
      </c>
      <c r="AV8" s="48">
        <v>2</v>
      </c>
      <c r="AW8" s="48">
        <v>2</v>
      </c>
      <c r="AX8" s="48">
        <v>5</v>
      </c>
      <c r="AY8" s="48">
        <v>2</v>
      </c>
      <c r="AZ8" s="48">
        <v>2</v>
      </c>
      <c r="BA8" s="48">
        <v>4</v>
      </c>
      <c r="BB8" s="48">
        <v>4</v>
      </c>
      <c r="BC8" s="48">
        <v>2</v>
      </c>
      <c r="BD8" s="48">
        <v>2</v>
      </c>
      <c r="BE8" s="48">
        <v>4</v>
      </c>
      <c r="BF8" s="48">
        <v>5</v>
      </c>
      <c r="BG8" s="21"/>
      <c r="BH8" s="21">
        <f t="shared" si="2"/>
        <v>46</v>
      </c>
      <c r="BI8" s="60" t="s">
        <v>152</v>
      </c>
      <c r="BL8" t="s">
        <v>308</v>
      </c>
    </row>
    <row r="9" spans="1:64" s="22" customFormat="1" ht="15" customHeight="1" thickBot="1">
      <c r="A9"/>
      <c r="B9" s="55">
        <v>6</v>
      </c>
      <c r="C9" s="15" t="s">
        <v>40</v>
      </c>
      <c r="D9" s="68" t="s">
        <v>155</v>
      </c>
      <c r="E9" s="68" t="s">
        <v>89</v>
      </c>
      <c r="F9" s="48">
        <v>39</v>
      </c>
      <c r="G9" s="173">
        <f t="shared" si="1"/>
        <v>3</v>
      </c>
      <c r="H9" s="68" t="s">
        <v>121</v>
      </c>
      <c r="I9" s="68" t="s">
        <v>94</v>
      </c>
      <c r="J9" s="73" t="s">
        <v>105</v>
      </c>
      <c r="K9" s="73" t="s">
        <v>110</v>
      </c>
      <c r="L9" s="68" t="s">
        <v>129</v>
      </c>
      <c r="M9" s="48">
        <v>4</v>
      </c>
      <c r="N9" s="48">
        <v>3</v>
      </c>
      <c r="O9" s="48">
        <v>4</v>
      </c>
      <c r="P9" s="48">
        <v>4</v>
      </c>
      <c r="Q9" s="48">
        <v>3</v>
      </c>
      <c r="R9" s="48">
        <v>5</v>
      </c>
      <c r="S9" s="48">
        <v>4</v>
      </c>
      <c r="T9" s="48">
        <v>5</v>
      </c>
      <c r="U9" s="48">
        <v>4</v>
      </c>
      <c r="V9" s="48">
        <v>4</v>
      </c>
      <c r="W9" s="48">
        <v>4</v>
      </c>
      <c r="X9" s="48">
        <v>3</v>
      </c>
      <c r="Y9" s="48">
        <v>4</v>
      </c>
      <c r="Z9" s="48">
        <v>4</v>
      </c>
      <c r="AA9" s="48">
        <v>2</v>
      </c>
      <c r="AB9" s="48">
        <v>4</v>
      </c>
      <c r="AC9" s="48">
        <v>5</v>
      </c>
      <c r="AD9" s="48">
        <v>5</v>
      </c>
      <c r="AE9" s="48">
        <v>5</v>
      </c>
      <c r="AF9" s="48">
        <v>3</v>
      </c>
      <c r="AG9" s="48">
        <v>5</v>
      </c>
      <c r="AH9" s="48">
        <v>5</v>
      </c>
      <c r="AI9" s="48">
        <v>5</v>
      </c>
      <c r="AJ9" s="48">
        <v>2</v>
      </c>
      <c r="AK9" s="48">
        <v>2</v>
      </c>
      <c r="AL9" s="48">
        <v>2</v>
      </c>
      <c r="AM9" s="48">
        <v>4</v>
      </c>
      <c r="AN9" s="48">
        <v>5</v>
      </c>
      <c r="AO9" s="48">
        <v>4</v>
      </c>
      <c r="AP9" s="48">
        <v>5</v>
      </c>
      <c r="AQ9" s="48">
        <v>4</v>
      </c>
      <c r="AR9" s="48">
        <v>1</v>
      </c>
      <c r="AS9" s="48">
        <v>4</v>
      </c>
      <c r="AT9" s="48">
        <v>2</v>
      </c>
      <c r="AU9" s="48">
        <v>2</v>
      </c>
      <c r="AV9" s="48">
        <v>4</v>
      </c>
      <c r="AW9" s="48">
        <v>4</v>
      </c>
      <c r="AX9" s="48">
        <v>5</v>
      </c>
      <c r="AY9" s="48">
        <v>4</v>
      </c>
      <c r="AZ9" s="48">
        <v>4</v>
      </c>
      <c r="BA9" s="48">
        <v>4</v>
      </c>
      <c r="BB9" s="48">
        <v>4</v>
      </c>
      <c r="BC9" s="48">
        <v>4</v>
      </c>
      <c r="BD9" s="48">
        <v>4</v>
      </c>
      <c r="BE9" s="48">
        <v>5</v>
      </c>
      <c r="BF9" s="48">
        <v>5</v>
      </c>
      <c r="BG9" s="21"/>
      <c r="BH9" s="21">
        <f t="shared" si="2"/>
        <v>46</v>
      </c>
      <c r="BI9" s="60" t="s">
        <v>152</v>
      </c>
      <c r="BL9"/>
    </row>
    <row r="10" spans="1:64" s="22" customFormat="1" ht="15" customHeight="1" thickBot="1">
      <c r="A10"/>
      <c r="B10" s="55">
        <v>7</v>
      </c>
      <c r="C10" s="15" t="s">
        <v>40</v>
      </c>
      <c r="D10" s="68" t="s">
        <v>155</v>
      </c>
      <c r="E10" s="68" t="s">
        <v>88</v>
      </c>
      <c r="F10" s="48">
        <v>41</v>
      </c>
      <c r="G10" s="173">
        <f t="shared" si="1"/>
        <v>4</v>
      </c>
      <c r="H10" s="68" t="s">
        <v>120</v>
      </c>
      <c r="I10" s="68" t="s">
        <v>94</v>
      </c>
      <c r="J10" s="73" t="s">
        <v>105</v>
      </c>
      <c r="K10" s="73" t="s">
        <v>111</v>
      </c>
      <c r="L10" s="68" t="s">
        <v>130</v>
      </c>
      <c r="M10" s="48"/>
      <c r="N10" s="48"/>
      <c r="O10" s="48"/>
      <c r="P10" s="48"/>
      <c r="Q10" s="48">
        <v>5</v>
      </c>
      <c r="R10" s="48"/>
      <c r="S10" s="48">
        <v>5</v>
      </c>
      <c r="T10" s="48">
        <v>5</v>
      </c>
      <c r="U10" s="48">
        <v>5</v>
      </c>
      <c r="V10" s="48">
        <v>2</v>
      </c>
      <c r="W10" s="48">
        <v>5</v>
      </c>
      <c r="X10" s="48"/>
      <c r="Y10" s="48">
        <v>1</v>
      </c>
      <c r="Z10" s="48">
        <v>5</v>
      </c>
      <c r="AA10" s="48">
        <v>4</v>
      </c>
      <c r="AB10" s="48">
        <v>5</v>
      </c>
      <c r="AC10" s="48">
        <v>4</v>
      </c>
      <c r="AD10" s="48">
        <v>5</v>
      </c>
      <c r="AE10" s="48"/>
      <c r="AF10" s="48">
        <v>3</v>
      </c>
      <c r="AG10" s="48">
        <v>2</v>
      </c>
      <c r="AH10" s="48">
        <v>5</v>
      </c>
      <c r="AI10" s="48">
        <v>3</v>
      </c>
      <c r="AJ10" s="48">
        <v>3</v>
      </c>
      <c r="AK10" s="48">
        <v>3</v>
      </c>
      <c r="AL10" s="48">
        <v>3</v>
      </c>
      <c r="AM10" s="48">
        <v>5</v>
      </c>
      <c r="AN10" s="48">
        <v>5</v>
      </c>
      <c r="AO10" s="48">
        <v>5</v>
      </c>
      <c r="AP10" s="48">
        <v>5</v>
      </c>
      <c r="AQ10" s="48">
        <v>5</v>
      </c>
      <c r="AR10" s="48">
        <v>5</v>
      </c>
      <c r="AS10" s="48">
        <v>3</v>
      </c>
      <c r="AT10" s="48">
        <v>3</v>
      </c>
      <c r="AU10" s="48">
        <v>2</v>
      </c>
      <c r="AV10" s="48">
        <v>2</v>
      </c>
      <c r="AW10" s="48">
        <v>2</v>
      </c>
      <c r="AX10" s="48">
        <v>2</v>
      </c>
      <c r="AY10" s="48">
        <v>3</v>
      </c>
      <c r="AZ10" s="48">
        <v>3</v>
      </c>
      <c r="BA10" s="48">
        <v>5</v>
      </c>
      <c r="BB10" s="48">
        <v>5</v>
      </c>
      <c r="BC10" s="48">
        <v>5</v>
      </c>
      <c r="BD10" s="48">
        <v>5</v>
      </c>
      <c r="BE10" s="48">
        <v>5</v>
      </c>
      <c r="BF10" s="48">
        <v>5</v>
      </c>
      <c r="BG10" s="21"/>
      <c r="BH10" s="21">
        <f t="shared" si="2"/>
        <v>39</v>
      </c>
      <c r="BI10" s="60" t="s">
        <v>152</v>
      </c>
      <c r="BL10"/>
    </row>
    <row r="11" spans="1:64" s="22" customFormat="1" ht="15" customHeight="1" thickBot="1">
      <c r="A11"/>
      <c r="B11" s="55">
        <v>8</v>
      </c>
      <c r="C11" s="15" t="s">
        <v>40</v>
      </c>
      <c r="D11" s="68" t="s">
        <v>155</v>
      </c>
      <c r="E11" s="68" t="s">
        <v>88</v>
      </c>
      <c r="F11" s="48">
        <v>52</v>
      </c>
      <c r="G11" s="173">
        <f t="shared" si="1"/>
        <v>5</v>
      </c>
      <c r="H11" s="68" t="s">
        <v>118</v>
      </c>
      <c r="I11" s="68" t="s">
        <v>100</v>
      </c>
      <c r="J11" s="73" t="s">
        <v>106</v>
      </c>
      <c r="K11" s="73" t="s">
        <v>111</v>
      </c>
      <c r="L11" s="68" t="s">
        <v>129</v>
      </c>
      <c r="M11" s="48">
        <v>3</v>
      </c>
      <c r="N11" s="48">
        <v>4</v>
      </c>
      <c r="O11" s="48">
        <v>5</v>
      </c>
      <c r="P11" s="48">
        <v>5</v>
      </c>
      <c r="Q11" s="48">
        <v>4</v>
      </c>
      <c r="R11" s="48">
        <v>3</v>
      </c>
      <c r="S11" s="48">
        <v>4</v>
      </c>
      <c r="T11" s="48">
        <v>4</v>
      </c>
      <c r="U11" s="48">
        <v>4</v>
      </c>
      <c r="V11" s="48">
        <v>3</v>
      </c>
      <c r="W11" s="48">
        <v>5</v>
      </c>
      <c r="X11" s="48">
        <v>3</v>
      </c>
      <c r="Y11" s="48">
        <v>4</v>
      </c>
      <c r="Z11" s="48">
        <v>4</v>
      </c>
      <c r="AA11" s="48">
        <v>2</v>
      </c>
      <c r="AB11" s="48">
        <v>5</v>
      </c>
      <c r="AC11" s="48">
        <v>5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5</v>
      </c>
      <c r="AJ11" s="48">
        <v>3</v>
      </c>
      <c r="AK11" s="48">
        <v>4</v>
      </c>
      <c r="AL11" s="48">
        <v>3</v>
      </c>
      <c r="AM11" s="48">
        <v>5</v>
      </c>
      <c r="AN11" s="48">
        <v>3</v>
      </c>
      <c r="AO11" s="48">
        <v>4</v>
      </c>
      <c r="AP11" s="48">
        <v>5</v>
      </c>
      <c r="AQ11" s="48">
        <v>4</v>
      </c>
      <c r="AR11" s="48">
        <v>1</v>
      </c>
      <c r="AS11" s="48">
        <v>3</v>
      </c>
      <c r="AT11" s="48">
        <v>1</v>
      </c>
      <c r="AU11" s="48">
        <v>3</v>
      </c>
      <c r="AV11" s="48">
        <v>3</v>
      </c>
      <c r="AW11" s="48">
        <v>3</v>
      </c>
      <c r="AX11" s="48">
        <v>4</v>
      </c>
      <c r="AY11" s="48">
        <v>1</v>
      </c>
      <c r="AZ11" s="48">
        <v>3</v>
      </c>
      <c r="BA11" s="48">
        <v>3</v>
      </c>
      <c r="BB11" s="48">
        <v>3</v>
      </c>
      <c r="BC11" s="48">
        <v>4</v>
      </c>
      <c r="BD11" s="48">
        <v>5</v>
      </c>
      <c r="BE11" s="48">
        <v>4</v>
      </c>
      <c r="BF11" s="48">
        <v>3</v>
      </c>
      <c r="BG11" s="21"/>
      <c r="BH11" s="21">
        <f t="shared" si="2"/>
        <v>46</v>
      </c>
      <c r="BI11" s="60" t="s">
        <v>152</v>
      </c>
      <c r="BL11"/>
    </row>
    <row r="12" spans="1:64" s="22" customFormat="1" ht="15" customHeight="1" thickBot="1">
      <c r="A12"/>
      <c r="B12" s="55">
        <v>9</v>
      </c>
      <c r="C12" s="15" t="s">
        <v>40</v>
      </c>
      <c r="D12" s="68" t="s">
        <v>141</v>
      </c>
      <c r="E12" s="68" t="s">
        <v>89</v>
      </c>
      <c r="F12" s="48">
        <v>44</v>
      </c>
      <c r="G12" s="173">
        <f t="shared" si="1"/>
        <v>4</v>
      </c>
      <c r="H12" s="68" t="s">
        <v>118</v>
      </c>
      <c r="I12" s="68" t="s">
        <v>95</v>
      </c>
      <c r="J12" s="73" t="s">
        <v>105</v>
      </c>
      <c r="K12" s="73" t="s">
        <v>110</v>
      </c>
      <c r="L12" s="68" t="s">
        <v>131</v>
      </c>
      <c r="M12" s="48">
        <v>4</v>
      </c>
      <c r="N12" s="48">
        <v>4</v>
      </c>
      <c r="O12" s="48">
        <v>5</v>
      </c>
      <c r="P12" s="48">
        <v>4</v>
      </c>
      <c r="Q12" s="48">
        <v>3</v>
      </c>
      <c r="R12" s="48">
        <v>3</v>
      </c>
      <c r="S12" s="48">
        <v>4</v>
      </c>
      <c r="T12" s="48">
        <v>5</v>
      </c>
      <c r="U12" s="48">
        <v>5</v>
      </c>
      <c r="V12" s="48">
        <v>5</v>
      </c>
      <c r="W12" s="48">
        <v>5</v>
      </c>
      <c r="X12" s="48">
        <v>5</v>
      </c>
      <c r="Y12" s="48">
        <v>5</v>
      </c>
      <c r="Z12" s="48">
        <v>4</v>
      </c>
      <c r="AA12" s="48">
        <v>1</v>
      </c>
      <c r="AB12" s="48">
        <v>5</v>
      </c>
      <c r="AC12" s="48">
        <v>5</v>
      </c>
      <c r="AD12" s="48">
        <v>5</v>
      </c>
      <c r="AE12" s="48">
        <v>4</v>
      </c>
      <c r="AF12" s="48">
        <v>3</v>
      </c>
      <c r="AG12" s="48">
        <v>4</v>
      </c>
      <c r="AH12" s="48">
        <v>4</v>
      </c>
      <c r="AI12" s="48">
        <v>4</v>
      </c>
      <c r="AJ12" s="48">
        <v>1</v>
      </c>
      <c r="AK12" s="48">
        <v>1</v>
      </c>
      <c r="AL12" s="48">
        <v>3</v>
      </c>
      <c r="AM12" s="48">
        <v>5</v>
      </c>
      <c r="AN12" s="48">
        <v>3</v>
      </c>
      <c r="AO12" s="48">
        <v>4</v>
      </c>
      <c r="AP12" s="48">
        <v>5</v>
      </c>
      <c r="AQ12" s="48">
        <v>5</v>
      </c>
      <c r="AR12" s="48">
        <v>1</v>
      </c>
      <c r="AS12" s="48">
        <v>4</v>
      </c>
      <c r="AT12" s="48">
        <v>2</v>
      </c>
      <c r="AU12" s="48">
        <v>3</v>
      </c>
      <c r="AV12" s="48">
        <v>2</v>
      </c>
      <c r="AW12" s="48">
        <v>2</v>
      </c>
      <c r="AX12" s="48">
        <v>4</v>
      </c>
      <c r="AY12" s="48">
        <v>2</v>
      </c>
      <c r="AZ12" s="48">
        <v>2</v>
      </c>
      <c r="BA12" s="48">
        <v>5</v>
      </c>
      <c r="BB12" s="48">
        <v>5</v>
      </c>
      <c r="BC12" s="48">
        <v>2</v>
      </c>
      <c r="BD12" s="48">
        <v>2</v>
      </c>
      <c r="BE12" s="48">
        <v>3</v>
      </c>
      <c r="BF12" s="48">
        <v>4</v>
      </c>
      <c r="BG12" s="21"/>
      <c r="BH12" s="21">
        <f t="shared" si="2"/>
        <v>46</v>
      </c>
      <c r="BI12" s="60" t="s">
        <v>152</v>
      </c>
      <c r="BL12"/>
    </row>
    <row r="13" spans="1:64" s="22" customFormat="1" ht="15" customHeight="1" thickBot="1">
      <c r="A13"/>
      <c r="B13" s="55">
        <v>10</v>
      </c>
      <c r="C13" s="15" t="s">
        <v>40</v>
      </c>
      <c r="D13" s="68" t="s">
        <v>141</v>
      </c>
      <c r="E13" s="68" t="s">
        <v>89</v>
      </c>
      <c r="F13" s="48">
        <v>42</v>
      </c>
      <c r="G13" s="173">
        <f t="shared" si="1"/>
        <v>4</v>
      </c>
      <c r="H13" s="68" t="s">
        <v>120</v>
      </c>
      <c r="I13" s="68" t="s">
        <v>95</v>
      </c>
      <c r="J13" s="73" t="s">
        <v>105</v>
      </c>
      <c r="K13" s="73" t="s">
        <v>111</v>
      </c>
      <c r="L13" s="68" t="s">
        <v>129</v>
      </c>
      <c r="M13" s="48">
        <v>5</v>
      </c>
      <c r="N13" s="48">
        <v>5</v>
      </c>
      <c r="O13" s="48">
        <v>5</v>
      </c>
      <c r="P13" s="48">
        <v>4</v>
      </c>
      <c r="Q13" s="48">
        <v>5</v>
      </c>
      <c r="R13" s="48">
        <v>3</v>
      </c>
      <c r="S13" s="48">
        <v>5</v>
      </c>
      <c r="T13" s="48">
        <v>5</v>
      </c>
      <c r="U13" s="48">
        <v>5</v>
      </c>
      <c r="V13" s="48">
        <v>5</v>
      </c>
      <c r="W13" s="48">
        <v>5</v>
      </c>
      <c r="X13" s="48">
        <v>5</v>
      </c>
      <c r="Y13" s="48">
        <v>5</v>
      </c>
      <c r="Z13" s="48">
        <v>5</v>
      </c>
      <c r="AA13" s="48">
        <v>3</v>
      </c>
      <c r="AB13" s="48">
        <v>5</v>
      </c>
      <c r="AC13" s="48">
        <v>5</v>
      </c>
      <c r="AD13" s="48">
        <v>5</v>
      </c>
      <c r="AE13" s="48">
        <v>4</v>
      </c>
      <c r="AF13" s="48">
        <v>5</v>
      </c>
      <c r="AG13" s="48">
        <v>5</v>
      </c>
      <c r="AH13" s="48">
        <v>5</v>
      </c>
      <c r="AI13" s="48">
        <v>5</v>
      </c>
      <c r="AJ13" s="48">
        <v>3</v>
      </c>
      <c r="AK13" s="48">
        <v>5</v>
      </c>
      <c r="AL13" s="48">
        <v>3</v>
      </c>
      <c r="AM13" s="48">
        <v>3</v>
      </c>
      <c r="AN13" s="48">
        <v>3</v>
      </c>
      <c r="AO13" s="48">
        <v>4</v>
      </c>
      <c r="AP13" s="48">
        <v>4</v>
      </c>
      <c r="AQ13" s="48">
        <v>5</v>
      </c>
      <c r="AR13" s="48">
        <v>2</v>
      </c>
      <c r="AS13" s="48">
        <v>3</v>
      </c>
      <c r="AT13" s="48">
        <v>3</v>
      </c>
      <c r="AU13" s="48">
        <v>1</v>
      </c>
      <c r="AV13" s="48">
        <v>2</v>
      </c>
      <c r="AW13" s="48">
        <v>3</v>
      </c>
      <c r="AX13" s="48">
        <v>3</v>
      </c>
      <c r="AY13" s="48">
        <v>3</v>
      </c>
      <c r="AZ13" s="48">
        <v>1</v>
      </c>
      <c r="BA13" s="48">
        <v>3</v>
      </c>
      <c r="BB13" s="48">
        <v>4</v>
      </c>
      <c r="BC13" s="48">
        <v>3</v>
      </c>
      <c r="BD13" s="48">
        <v>3</v>
      </c>
      <c r="BE13" s="48">
        <v>4</v>
      </c>
      <c r="BF13" s="48">
        <v>5</v>
      </c>
      <c r="BG13" s="21"/>
      <c r="BH13" s="21">
        <f t="shared" si="2"/>
        <v>46</v>
      </c>
      <c r="BI13" s="60" t="s">
        <v>152</v>
      </c>
      <c r="BL13"/>
    </row>
    <row r="14" spans="1:64" s="22" customFormat="1" ht="15" customHeight="1" thickBot="1">
      <c r="A14"/>
      <c r="B14" s="55">
        <v>11</v>
      </c>
      <c r="C14" s="15" t="s">
        <v>40</v>
      </c>
      <c r="D14" s="68" t="s">
        <v>141</v>
      </c>
      <c r="E14" s="68" t="s">
        <v>89</v>
      </c>
      <c r="F14" s="48">
        <v>48</v>
      </c>
      <c r="G14" s="173">
        <f t="shared" si="1"/>
        <v>4</v>
      </c>
      <c r="H14" s="68" t="s">
        <v>118</v>
      </c>
      <c r="I14" s="68" t="s">
        <v>98</v>
      </c>
      <c r="J14" s="73" t="s">
        <v>106</v>
      </c>
      <c r="K14" s="73" t="s">
        <v>110</v>
      </c>
      <c r="L14" s="68" t="s">
        <v>129</v>
      </c>
      <c r="M14" s="48">
        <v>2</v>
      </c>
      <c r="N14" s="48">
        <v>4</v>
      </c>
      <c r="O14" s="48">
        <v>4</v>
      </c>
      <c r="P14" s="48">
        <v>4</v>
      </c>
      <c r="Q14" s="48">
        <v>3</v>
      </c>
      <c r="R14" s="48">
        <v>4</v>
      </c>
      <c r="S14" s="48">
        <v>3</v>
      </c>
      <c r="T14" s="48">
        <v>4</v>
      </c>
      <c r="U14" s="48">
        <v>3</v>
      </c>
      <c r="V14" s="48">
        <v>4</v>
      </c>
      <c r="W14" s="48">
        <v>4</v>
      </c>
      <c r="X14" s="48">
        <v>4</v>
      </c>
      <c r="Y14" s="48">
        <v>4</v>
      </c>
      <c r="Z14" s="48">
        <v>4</v>
      </c>
      <c r="AA14" s="48">
        <v>2</v>
      </c>
      <c r="AB14" s="48">
        <v>4</v>
      </c>
      <c r="AC14" s="48">
        <v>4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4</v>
      </c>
      <c r="AJ14" s="48">
        <v>2</v>
      </c>
      <c r="AK14" s="48">
        <v>3</v>
      </c>
      <c r="AL14" s="48">
        <v>3</v>
      </c>
      <c r="AM14" s="48">
        <v>4</v>
      </c>
      <c r="AN14" s="48">
        <v>3</v>
      </c>
      <c r="AO14" s="48">
        <v>3</v>
      </c>
      <c r="AP14" s="48">
        <v>4</v>
      </c>
      <c r="AQ14" s="48">
        <v>4</v>
      </c>
      <c r="AR14" s="48">
        <v>1</v>
      </c>
      <c r="AS14" s="48">
        <v>4</v>
      </c>
      <c r="AT14" s="48">
        <v>2</v>
      </c>
      <c r="AU14" s="48">
        <v>2</v>
      </c>
      <c r="AV14" s="48">
        <v>2</v>
      </c>
      <c r="AW14" s="48">
        <v>2</v>
      </c>
      <c r="AX14" s="48">
        <v>4</v>
      </c>
      <c r="AY14" s="48">
        <v>2</v>
      </c>
      <c r="AZ14" s="48">
        <v>2</v>
      </c>
      <c r="BA14" s="48">
        <v>4</v>
      </c>
      <c r="BB14" s="48">
        <v>4</v>
      </c>
      <c r="BC14" s="48">
        <v>4</v>
      </c>
      <c r="BD14" s="48">
        <v>4</v>
      </c>
      <c r="BE14" s="48">
        <v>4</v>
      </c>
      <c r="BF14" s="48">
        <v>4</v>
      </c>
      <c r="BG14" s="21"/>
      <c r="BH14" s="21">
        <f t="shared" si="2"/>
        <v>46</v>
      </c>
      <c r="BI14" s="60" t="s">
        <v>152</v>
      </c>
      <c r="BL14"/>
    </row>
    <row r="15" spans="1:64" s="22" customFormat="1" ht="15" customHeight="1" thickBot="1">
      <c r="A15"/>
      <c r="B15" s="55">
        <v>12</v>
      </c>
      <c r="C15" s="15" t="s">
        <v>40</v>
      </c>
      <c r="D15" s="68" t="s">
        <v>147</v>
      </c>
      <c r="E15" s="68" t="s">
        <v>88</v>
      </c>
      <c r="F15" s="48">
        <v>26</v>
      </c>
      <c r="G15" s="173">
        <f t="shared" si="1"/>
        <v>2</v>
      </c>
      <c r="H15" s="68" t="s">
        <v>117</v>
      </c>
      <c r="I15" s="68" t="s">
        <v>97</v>
      </c>
      <c r="J15" s="73" t="s">
        <v>104</v>
      </c>
      <c r="K15" s="73" t="s">
        <v>110</v>
      </c>
      <c r="L15" s="68" t="s">
        <v>131</v>
      </c>
      <c r="M15" s="48">
        <v>4</v>
      </c>
      <c r="N15" s="48">
        <v>2</v>
      </c>
      <c r="O15" s="48">
        <v>4</v>
      </c>
      <c r="P15" s="48">
        <v>3</v>
      </c>
      <c r="Q15" s="48">
        <v>4</v>
      </c>
      <c r="R15" s="48">
        <v>3</v>
      </c>
      <c r="S15" s="48">
        <v>4</v>
      </c>
      <c r="T15" s="48">
        <v>4</v>
      </c>
      <c r="U15" s="48">
        <v>3</v>
      </c>
      <c r="V15" s="48">
        <v>3</v>
      </c>
      <c r="W15" s="48">
        <v>4</v>
      </c>
      <c r="X15" s="48">
        <v>3</v>
      </c>
      <c r="Y15" s="48">
        <v>3</v>
      </c>
      <c r="Z15" s="48">
        <v>3</v>
      </c>
      <c r="AA15" s="48">
        <v>4</v>
      </c>
      <c r="AB15" s="48">
        <v>3</v>
      </c>
      <c r="AC15" s="48">
        <v>4</v>
      </c>
      <c r="AD15" s="48">
        <v>4</v>
      </c>
      <c r="AE15" s="48">
        <v>4</v>
      </c>
      <c r="AF15" s="48">
        <v>3</v>
      </c>
      <c r="AG15" s="48">
        <v>2</v>
      </c>
      <c r="AH15" s="48">
        <v>3</v>
      </c>
      <c r="AI15" s="48">
        <v>4</v>
      </c>
      <c r="AJ15" s="48">
        <v>1</v>
      </c>
      <c r="AK15" s="48">
        <v>2</v>
      </c>
      <c r="AL15" s="48">
        <v>2</v>
      </c>
      <c r="AM15" s="48">
        <v>3</v>
      </c>
      <c r="AN15" s="48">
        <v>2</v>
      </c>
      <c r="AO15" s="48">
        <v>2</v>
      </c>
      <c r="AP15" s="48">
        <v>2</v>
      </c>
      <c r="AQ15" s="48">
        <v>4</v>
      </c>
      <c r="AR15" s="48">
        <v>2</v>
      </c>
      <c r="AS15" s="48">
        <v>2</v>
      </c>
      <c r="AT15" s="48">
        <v>3</v>
      </c>
      <c r="AU15" s="48">
        <v>4</v>
      </c>
      <c r="AV15" s="48">
        <v>3</v>
      </c>
      <c r="AW15" s="48">
        <v>4</v>
      </c>
      <c r="AX15" s="48">
        <v>4</v>
      </c>
      <c r="AY15" s="48">
        <v>4</v>
      </c>
      <c r="AZ15" s="48">
        <v>4</v>
      </c>
      <c r="BA15" s="48">
        <v>2</v>
      </c>
      <c r="BB15" s="48">
        <v>4</v>
      </c>
      <c r="BC15" s="48">
        <v>3</v>
      </c>
      <c r="BD15" s="48">
        <v>4</v>
      </c>
      <c r="BE15" s="48">
        <v>4</v>
      </c>
      <c r="BF15" s="48">
        <v>4</v>
      </c>
      <c r="BG15" s="21"/>
      <c r="BH15" s="21">
        <f t="shared" si="2"/>
        <v>46</v>
      </c>
      <c r="BI15" s="60" t="s">
        <v>151</v>
      </c>
      <c r="BL15"/>
    </row>
    <row r="16" spans="1:64" s="22" customFormat="1" ht="15" customHeight="1" thickBot="1">
      <c r="A16"/>
      <c r="B16" s="55">
        <v>13</v>
      </c>
      <c r="C16" s="15" t="s">
        <v>40</v>
      </c>
      <c r="D16" s="68" t="s">
        <v>147</v>
      </c>
      <c r="E16" s="68" t="s">
        <v>88</v>
      </c>
      <c r="F16" s="48">
        <v>38</v>
      </c>
      <c r="G16" s="173">
        <f t="shared" si="1"/>
        <v>3</v>
      </c>
      <c r="H16" s="68" t="s">
        <v>118</v>
      </c>
      <c r="I16" s="68" t="s">
        <v>100</v>
      </c>
      <c r="J16" s="73" t="s">
        <v>105</v>
      </c>
      <c r="K16" s="73" t="s">
        <v>111</v>
      </c>
      <c r="L16" s="68" t="s">
        <v>129</v>
      </c>
      <c r="M16" s="48">
        <v>3</v>
      </c>
      <c r="N16" s="48">
        <v>4</v>
      </c>
      <c r="O16" s="48">
        <v>5</v>
      </c>
      <c r="P16" s="48"/>
      <c r="Q16" s="48">
        <v>4</v>
      </c>
      <c r="R16" s="48">
        <v>2</v>
      </c>
      <c r="S16" s="48"/>
      <c r="T16" s="48">
        <v>5</v>
      </c>
      <c r="U16" s="48">
        <v>5</v>
      </c>
      <c r="V16" s="48">
        <v>2</v>
      </c>
      <c r="W16" s="48">
        <v>5</v>
      </c>
      <c r="X16" s="48">
        <v>3</v>
      </c>
      <c r="Y16" s="48">
        <v>4</v>
      </c>
      <c r="Z16" s="48">
        <v>4</v>
      </c>
      <c r="AA16" s="48">
        <v>3</v>
      </c>
      <c r="AB16" s="48">
        <v>4</v>
      </c>
      <c r="AC16" s="48">
        <v>5</v>
      </c>
      <c r="AD16" s="48">
        <v>5</v>
      </c>
      <c r="AE16" s="48">
        <v>5</v>
      </c>
      <c r="AF16" s="48">
        <v>5</v>
      </c>
      <c r="AG16" s="48">
        <v>4</v>
      </c>
      <c r="AH16" s="48">
        <v>4</v>
      </c>
      <c r="AI16" s="48">
        <v>5</v>
      </c>
      <c r="AJ16" s="48">
        <v>5</v>
      </c>
      <c r="AK16" s="48">
        <v>4</v>
      </c>
      <c r="AL16" s="48">
        <v>1</v>
      </c>
      <c r="AM16" s="48">
        <v>3</v>
      </c>
      <c r="AN16" s="48">
        <v>3</v>
      </c>
      <c r="AO16" s="48">
        <v>5</v>
      </c>
      <c r="AP16" s="48">
        <v>5</v>
      </c>
      <c r="AQ16" s="48">
        <v>4</v>
      </c>
      <c r="AR16" s="48">
        <v>2</v>
      </c>
      <c r="AS16" s="48">
        <v>4</v>
      </c>
      <c r="AT16" s="48">
        <v>2</v>
      </c>
      <c r="AU16" s="48">
        <v>2</v>
      </c>
      <c r="AV16" s="48">
        <v>3</v>
      </c>
      <c r="AW16" s="48">
        <v>4</v>
      </c>
      <c r="AX16" s="48">
        <v>3</v>
      </c>
      <c r="AY16" s="48">
        <v>4</v>
      </c>
      <c r="AZ16" s="48">
        <v>2</v>
      </c>
      <c r="BA16" s="48">
        <v>4</v>
      </c>
      <c r="BB16" s="48">
        <v>3</v>
      </c>
      <c r="BC16" s="48">
        <v>4</v>
      </c>
      <c r="BD16" s="48">
        <v>5</v>
      </c>
      <c r="BE16" s="48">
        <v>4</v>
      </c>
      <c r="BF16" s="48">
        <v>4</v>
      </c>
      <c r="BG16" s="21"/>
      <c r="BH16" s="21">
        <f t="shared" si="2"/>
        <v>44</v>
      </c>
      <c r="BI16" s="60" t="s">
        <v>152</v>
      </c>
      <c r="BL16"/>
    </row>
    <row r="17" spans="1:64" s="22" customFormat="1" ht="15" customHeight="1" thickBot="1">
      <c r="A17"/>
      <c r="B17" s="55">
        <v>14</v>
      </c>
      <c r="C17" s="15" t="s">
        <v>40</v>
      </c>
      <c r="D17" s="68" t="s">
        <v>147</v>
      </c>
      <c r="E17" s="68" t="s">
        <v>89</v>
      </c>
      <c r="F17" s="48">
        <v>47</v>
      </c>
      <c r="G17" s="173">
        <f t="shared" si="1"/>
        <v>4</v>
      </c>
      <c r="H17" s="68" t="s">
        <v>118</v>
      </c>
      <c r="I17" s="68" t="s">
        <v>94</v>
      </c>
      <c r="J17" s="73" t="s">
        <v>106</v>
      </c>
      <c r="K17" s="73" t="s">
        <v>110</v>
      </c>
      <c r="L17" s="68" t="s">
        <v>130</v>
      </c>
      <c r="M17" s="48">
        <v>3</v>
      </c>
      <c r="N17" s="48">
        <v>4</v>
      </c>
      <c r="O17" s="48">
        <v>4</v>
      </c>
      <c r="P17" s="48">
        <v>4</v>
      </c>
      <c r="Q17" s="48">
        <v>2</v>
      </c>
      <c r="R17" s="48">
        <v>3</v>
      </c>
      <c r="S17" s="48">
        <v>4</v>
      </c>
      <c r="T17" s="48">
        <v>4</v>
      </c>
      <c r="U17" s="48">
        <v>3</v>
      </c>
      <c r="V17" s="48">
        <v>5</v>
      </c>
      <c r="W17" s="48">
        <v>4</v>
      </c>
      <c r="X17" s="48">
        <v>5</v>
      </c>
      <c r="Y17" s="48">
        <v>4</v>
      </c>
      <c r="Z17" s="48">
        <v>4</v>
      </c>
      <c r="AA17" s="48">
        <v>3</v>
      </c>
      <c r="AB17" s="48">
        <v>4</v>
      </c>
      <c r="AC17" s="48">
        <v>4</v>
      </c>
      <c r="AD17" s="48">
        <v>4</v>
      </c>
      <c r="AE17" s="48">
        <v>4</v>
      </c>
      <c r="AF17" s="48">
        <v>3</v>
      </c>
      <c r="AG17" s="48">
        <v>4</v>
      </c>
      <c r="AH17" s="48">
        <v>4</v>
      </c>
      <c r="AI17" s="48">
        <v>4</v>
      </c>
      <c r="AJ17" s="48">
        <v>2</v>
      </c>
      <c r="AK17" s="48">
        <v>2</v>
      </c>
      <c r="AL17" s="48">
        <v>3</v>
      </c>
      <c r="AM17" s="48">
        <v>4</v>
      </c>
      <c r="AN17" s="48">
        <v>2</v>
      </c>
      <c r="AO17" s="48">
        <v>4</v>
      </c>
      <c r="AP17" s="48">
        <v>4</v>
      </c>
      <c r="AQ17" s="48">
        <v>4</v>
      </c>
      <c r="AR17" s="48">
        <v>1</v>
      </c>
      <c r="AS17" s="48">
        <v>2</v>
      </c>
      <c r="AT17" s="48">
        <v>2</v>
      </c>
      <c r="AU17" s="48">
        <v>4</v>
      </c>
      <c r="AV17" s="48">
        <v>4</v>
      </c>
      <c r="AW17" s="48">
        <v>2</v>
      </c>
      <c r="AX17" s="48">
        <v>4</v>
      </c>
      <c r="AY17" s="48">
        <v>2</v>
      </c>
      <c r="AZ17" s="48">
        <v>2</v>
      </c>
      <c r="BA17" s="48">
        <v>2</v>
      </c>
      <c r="BB17" s="48">
        <v>2</v>
      </c>
      <c r="BC17" s="48">
        <v>4</v>
      </c>
      <c r="BD17" s="48">
        <v>4</v>
      </c>
      <c r="BE17" s="48">
        <v>4</v>
      </c>
      <c r="BF17" s="48">
        <v>4</v>
      </c>
      <c r="BG17" s="21"/>
      <c r="BH17" s="21">
        <f t="shared" si="2"/>
        <v>46</v>
      </c>
      <c r="BI17" s="60" t="s">
        <v>152</v>
      </c>
      <c r="BL17"/>
    </row>
    <row r="18" spans="1:64" s="22" customFormat="1" ht="15" customHeight="1" thickBot="1">
      <c r="A18"/>
      <c r="B18" s="55">
        <v>15</v>
      </c>
      <c r="C18" s="15" t="s">
        <v>40</v>
      </c>
      <c r="D18" s="68" t="s">
        <v>147</v>
      </c>
      <c r="E18" s="68" t="s">
        <v>89</v>
      </c>
      <c r="F18" s="48">
        <v>34</v>
      </c>
      <c r="G18" s="173">
        <f t="shared" si="1"/>
        <v>3</v>
      </c>
      <c r="H18" s="68" t="s">
        <v>117</v>
      </c>
      <c r="I18" s="68" t="s">
        <v>98</v>
      </c>
      <c r="J18" s="73" t="s">
        <v>105</v>
      </c>
      <c r="K18" s="73" t="s">
        <v>110</v>
      </c>
      <c r="L18" s="68" t="s">
        <v>129</v>
      </c>
      <c r="M18" s="48">
        <v>3</v>
      </c>
      <c r="N18" s="48">
        <v>4</v>
      </c>
      <c r="O18" s="48">
        <v>5</v>
      </c>
      <c r="P18" s="48">
        <v>1</v>
      </c>
      <c r="Q18" s="48">
        <v>5</v>
      </c>
      <c r="R18" s="48">
        <v>4</v>
      </c>
      <c r="S18" s="48">
        <v>5</v>
      </c>
      <c r="T18" s="48">
        <v>5</v>
      </c>
      <c r="U18" s="48">
        <v>4</v>
      </c>
      <c r="V18" s="48">
        <v>5</v>
      </c>
      <c r="W18" s="48">
        <v>5</v>
      </c>
      <c r="X18" s="48">
        <v>5</v>
      </c>
      <c r="Y18" s="48">
        <v>5</v>
      </c>
      <c r="Z18" s="48">
        <v>5</v>
      </c>
      <c r="AA18" s="48">
        <v>5</v>
      </c>
      <c r="AB18" s="48">
        <v>5</v>
      </c>
      <c r="AC18" s="48">
        <v>5</v>
      </c>
      <c r="AD18" s="48">
        <v>5</v>
      </c>
      <c r="AE18" s="48">
        <v>4</v>
      </c>
      <c r="AF18" s="48">
        <v>4</v>
      </c>
      <c r="AG18" s="48">
        <v>2</v>
      </c>
      <c r="AH18" s="48">
        <v>3</v>
      </c>
      <c r="AI18" s="48">
        <v>4</v>
      </c>
      <c r="AJ18" s="48">
        <v>2</v>
      </c>
      <c r="AK18" s="48">
        <v>3</v>
      </c>
      <c r="AL18" s="48">
        <v>4</v>
      </c>
      <c r="AM18" s="48">
        <v>4</v>
      </c>
      <c r="AN18" s="48">
        <v>3</v>
      </c>
      <c r="AO18" s="48">
        <v>3</v>
      </c>
      <c r="AP18" s="48">
        <v>5</v>
      </c>
      <c r="AQ18" s="48">
        <v>5</v>
      </c>
      <c r="AR18" s="48">
        <v>1</v>
      </c>
      <c r="AS18" s="48">
        <v>1</v>
      </c>
      <c r="AT18" s="48">
        <v>2</v>
      </c>
      <c r="AU18" s="48">
        <v>3</v>
      </c>
      <c r="AV18" s="48">
        <v>1</v>
      </c>
      <c r="AW18" s="48">
        <v>4</v>
      </c>
      <c r="AX18" s="48">
        <v>4</v>
      </c>
      <c r="AY18" s="48">
        <v>4</v>
      </c>
      <c r="AZ18" s="48">
        <v>3</v>
      </c>
      <c r="BA18" s="48">
        <v>4</v>
      </c>
      <c r="BB18" s="48">
        <v>4</v>
      </c>
      <c r="BC18" s="48">
        <v>4</v>
      </c>
      <c r="BD18" s="48">
        <v>4</v>
      </c>
      <c r="BE18" s="48">
        <v>4</v>
      </c>
      <c r="BF18" s="48">
        <v>5</v>
      </c>
      <c r="BG18" s="21"/>
      <c r="BH18" s="21">
        <f t="shared" si="2"/>
        <v>46</v>
      </c>
      <c r="BI18" s="60" t="s">
        <v>152</v>
      </c>
      <c r="BL18"/>
    </row>
    <row r="19" spans="1:64" s="22" customFormat="1" ht="15" customHeight="1" thickBot="1">
      <c r="A19"/>
      <c r="B19" s="55">
        <v>16</v>
      </c>
      <c r="C19" s="15" t="s">
        <v>40</v>
      </c>
      <c r="D19" s="68" t="s">
        <v>147</v>
      </c>
      <c r="E19" s="68" t="s">
        <v>89</v>
      </c>
      <c r="F19" s="48">
        <v>46</v>
      </c>
      <c r="G19" s="173">
        <f t="shared" si="1"/>
        <v>4</v>
      </c>
      <c r="H19" s="68" t="s">
        <v>118</v>
      </c>
      <c r="I19" s="68" t="s">
        <v>95</v>
      </c>
      <c r="J19" s="73" t="s">
        <v>106</v>
      </c>
      <c r="K19" s="73" t="s">
        <v>111</v>
      </c>
      <c r="L19" s="68" t="s">
        <v>129</v>
      </c>
      <c r="M19" s="48">
        <v>3</v>
      </c>
      <c r="N19" s="48">
        <v>1</v>
      </c>
      <c r="O19" s="48">
        <v>4</v>
      </c>
      <c r="P19" s="48">
        <v>4</v>
      </c>
      <c r="Q19" s="48">
        <v>4</v>
      </c>
      <c r="R19" s="48">
        <v>1</v>
      </c>
      <c r="S19" s="48">
        <v>5</v>
      </c>
      <c r="T19" s="48">
        <v>3</v>
      </c>
      <c r="U19" s="48">
        <v>3</v>
      </c>
      <c r="V19" s="48">
        <v>3</v>
      </c>
      <c r="W19" s="48">
        <v>5</v>
      </c>
      <c r="X19" s="48">
        <v>3</v>
      </c>
      <c r="Y19" s="48">
        <v>3</v>
      </c>
      <c r="Z19" s="48">
        <v>3</v>
      </c>
      <c r="AA19" s="48">
        <v>3</v>
      </c>
      <c r="AB19" s="48">
        <v>4</v>
      </c>
      <c r="AC19" s="48">
        <v>5</v>
      </c>
      <c r="AD19" s="48">
        <v>5</v>
      </c>
      <c r="AE19" s="48">
        <v>4</v>
      </c>
      <c r="AF19" s="48">
        <v>5</v>
      </c>
      <c r="AG19" s="48">
        <v>4</v>
      </c>
      <c r="AH19" s="48">
        <v>4</v>
      </c>
      <c r="AI19" s="48">
        <v>4</v>
      </c>
      <c r="AJ19" s="48">
        <v>3</v>
      </c>
      <c r="AK19" s="48">
        <v>4</v>
      </c>
      <c r="AL19" s="48">
        <v>3</v>
      </c>
      <c r="AM19" s="48">
        <v>3</v>
      </c>
      <c r="AN19" s="48">
        <v>1</v>
      </c>
      <c r="AO19" s="48">
        <v>1</v>
      </c>
      <c r="AP19" s="48">
        <v>5</v>
      </c>
      <c r="AQ19" s="48">
        <v>4</v>
      </c>
      <c r="AR19" s="48">
        <v>2</v>
      </c>
      <c r="AS19" s="48">
        <v>3</v>
      </c>
      <c r="AT19" s="48">
        <v>2</v>
      </c>
      <c r="AU19" s="48">
        <v>1</v>
      </c>
      <c r="AV19" s="48">
        <v>1</v>
      </c>
      <c r="AW19" s="48">
        <v>2</v>
      </c>
      <c r="AX19" s="48">
        <v>5</v>
      </c>
      <c r="AY19" s="48">
        <v>3</v>
      </c>
      <c r="AZ19" s="48">
        <v>1</v>
      </c>
      <c r="BA19" s="48">
        <v>1</v>
      </c>
      <c r="BB19" s="48">
        <v>3</v>
      </c>
      <c r="BC19" s="48">
        <v>4</v>
      </c>
      <c r="BD19" s="48">
        <v>4</v>
      </c>
      <c r="BE19" s="48">
        <v>3</v>
      </c>
      <c r="BF19" s="48">
        <v>4</v>
      </c>
      <c r="BG19" s="21"/>
      <c r="BH19" s="21">
        <f t="shared" si="2"/>
        <v>46</v>
      </c>
      <c r="BI19" s="60" t="s">
        <v>152</v>
      </c>
      <c r="BL19"/>
    </row>
    <row r="20" spans="1:64" s="22" customFormat="1" ht="15" customHeight="1" thickBot="1">
      <c r="A20"/>
      <c r="B20" s="55">
        <v>17</v>
      </c>
      <c r="C20" s="15" t="s">
        <v>40</v>
      </c>
      <c r="D20" s="68" t="s">
        <v>154</v>
      </c>
      <c r="E20" s="68" t="s">
        <v>88</v>
      </c>
      <c r="F20" s="48">
        <v>36</v>
      </c>
      <c r="G20" s="173">
        <f t="shared" si="1"/>
        <v>3</v>
      </c>
      <c r="H20" s="68" t="s">
        <v>120</v>
      </c>
      <c r="I20" s="68" t="s">
        <v>98</v>
      </c>
      <c r="J20" s="73" t="s">
        <v>106</v>
      </c>
      <c r="K20" s="73" t="s">
        <v>111</v>
      </c>
      <c r="L20" s="68" t="s">
        <v>129</v>
      </c>
      <c r="M20" s="48">
        <v>4</v>
      </c>
      <c r="N20" s="48">
        <v>4</v>
      </c>
      <c r="O20" s="48">
        <v>5</v>
      </c>
      <c r="P20" s="48">
        <v>1</v>
      </c>
      <c r="Q20" s="48">
        <v>3</v>
      </c>
      <c r="R20" s="48">
        <v>1</v>
      </c>
      <c r="S20" s="48">
        <v>4</v>
      </c>
      <c r="T20" s="48">
        <v>5</v>
      </c>
      <c r="U20" s="48">
        <v>5</v>
      </c>
      <c r="V20" s="48">
        <v>5</v>
      </c>
      <c r="W20" s="48">
        <v>5</v>
      </c>
      <c r="X20" s="48">
        <v>4</v>
      </c>
      <c r="Y20" s="48">
        <v>5</v>
      </c>
      <c r="Z20" s="48">
        <v>5</v>
      </c>
      <c r="AA20" s="48">
        <v>2</v>
      </c>
      <c r="AB20" s="48">
        <v>5</v>
      </c>
      <c r="AC20" s="48">
        <v>5</v>
      </c>
      <c r="AD20" s="48">
        <v>5</v>
      </c>
      <c r="AE20" s="48">
        <v>5</v>
      </c>
      <c r="AF20" s="48">
        <v>3</v>
      </c>
      <c r="AG20" s="48">
        <v>4</v>
      </c>
      <c r="AH20" s="48">
        <v>5</v>
      </c>
      <c r="AI20" s="48">
        <v>5</v>
      </c>
      <c r="AJ20" s="48">
        <v>1</v>
      </c>
      <c r="AK20" s="48">
        <v>3</v>
      </c>
      <c r="AL20" s="48">
        <v>4</v>
      </c>
      <c r="AM20" s="48">
        <v>5</v>
      </c>
      <c r="AN20" s="48">
        <v>1</v>
      </c>
      <c r="AO20" s="48">
        <v>4</v>
      </c>
      <c r="AP20" s="48">
        <v>3</v>
      </c>
      <c r="AQ20" s="48">
        <v>5</v>
      </c>
      <c r="AR20" s="48">
        <v>1</v>
      </c>
      <c r="AS20" s="48">
        <v>1</v>
      </c>
      <c r="AT20" s="48">
        <v>1</v>
      </c>
      <c r="AU20" s="48">
        <v>1</v>
      </c>
      <c r="AV20" s="48">
        <v>1</v>
      </c>
      <c r="AW20" s="48">
        <v>4</v>
      </c>
      <c r="AX20" s="48">
        <v>4</v>
      </c>
      <c r="AY20" s="48">
        <v>4</v>
      </c>
      <c r="AZ20" s="48">
        <v>1</v>
      </c>
      <c r="BA20" s="48">
        <v>1</v>
      </c>
      <c r="BB20" s="48">
        <v>4</v>
      </c>
      <c r="BC20" s="48">
        <v>2</v>
      </c>
      <c r="BD20" s="48">
        <v>3</v>
      </c>
      <c r="BE20" s="48">
        <v>4</v>
      </c>
      <c r="BF20" s="48">
        <v>5</v>
      </c>
      <c r="BG20" s="21"/>
      <c r="BH20" s="21">
        <f t="shared" si="2"/>
        <v>46</v>
      </c>
      <c r="BI20" s="60" t="s">
        <v>152</v>
      </c>
      <c r="BL20"/>
    </row>
    <row r="21" spans="1:64" s="22" customFormat="1" ht="15" customHeight="1" thickBot="1">
      <c r="A21"/>
      <c r="B21" s="55">
        <v>18</v>
      </c>
      <c r="C21" s="15" t="s">
        <v>40</v>
      </c>
      <c r="D21" s="68" t="s">
        <v>154</v>
      </c>
      <c r="E21" s="68" t="s">
        <v>88</v>
      </c>
      <c r="F21" s="48">
        <v>26</v>
      </c>
      <c r="G21" s="173">
        <f t="shared" si="1"/>
        <v>2</v>
      </c>
      <c r="H21" s="68" t="s">
        <v>117</v>
      </c>
      <c r="I21" s="68" t="s">
        <v>98</v>
      </c>
      <c r="J21" s="73" t="s">
        <v>104</v>
      </c>
      <c r="K21" s="73" t="s">
        <v>110</v>
      </c>
      <c r="L21" s="68" t="s">
        <v>131</v>
      </c>
      <c r="M21" s="48">
        <v>2</v>
      </c>
      <c r="N21" s="48">
        <v>4</v>
      </c>
      <c r="O21" s="48">
        <v>4</v>
      </c>
      <c r="P21" s="48">
        <v>3</v>
      </c>
      <c r="Q21" s="48">
        <v>4</v>
      </c>
      <c r="R21" s="48">
        <v>3</v>
      </c>
      <c r="S21" s="48">
        <v>5</v>
      </c>
      <c r="T21" s="48">
        <v>5</v>
      </c>
      <c r="U21" s="48">
        <v>5</v>
      </c>
      <c r="V21" s="48">
        <v>5</v>
      </c>
      <c r="W21" s="48">
        <v>4</v>
      </c>
      <c r="X21" s="48">
        <v>3</v>
      </c>
      <c r="Y21" s="48">
        <v>3</v>
      </c>
      <c r="Z21" s="48">
        <v>2</v>
      </c>
      <c r="AA21" s="48">
        <v>5</v>
      </c>
      <c r="AB21" s="48">
        <v>2</v>
      </c>
      <c r="AC21" s="48">
        <v>4</v>
      </c>
      <c r="AD21" s="48">
        <v>5</v>
      </c>
      <c r="AE21" s="48">
        <v>2</v>
      </c>
      <c r="AF21" s="48">
        <v>4</v>
      </c>
      <c r="AG21" s="48">
        <v>2</v>
      </c>
      <c r="AH21" s="48">
        <v>4</v>
      </c>
      <c r="AI21" s="48">
        <v>5</v>
      </c>
      <c r="AJ21" s="48">
        <v>1</v>
      </c>
      <c r="AK21" s="48">
        <v>3</v>
      </c>
      <c r="AL21" s="48">
        <v>2</v>
      </c>
      <c r="AM21" s="48">
        <v>4</v>
      </c>
      <c r="AN21" s="48">
        <v>1</v>
      </c>
      <c r="AO21" s="48">
        <v>4</v>
      </c>
      <c r="AP21" s="48">
        <v>4</v>
      </c>
      <c r="AQ21" s="48">
        <v>1</v>
      </c>
      <c r="AR21" s="48">
        <v>5</v>
      </c>
      <c r="AS21" s="48">
        <v>1</v>
      </c>
      <c r="AT21" s="48">
        <v>4</v>
      </c>
      <c r="AU21" s="48">
        <v>2</v>
      </c>
      <c r="AV21" s="48">
        <v>5</v>
      </c>
      <c r="AW21" s="48">
        <v>5</v>
      </c>
      <c r="AX21" s="48">
        <v>5</v>
      </c>
      <c r="AY21" s="48">
        <v>2</v>
      </c>
      <c r="AZ21" s="48">
        <v>1</v>
      </c>
      <c r="BA21" s="48">
        <v>1</v>
      </c>
      <c r="BB21" s="48">
        <v>1</v>
      </c>
      <c r="BC21" s="48">
        <v>2</v>
      </c>
      <c r="BD21" s="48">
        <v>1</v>
      </c>
      <c r="BE21" s="48">
        <v>3</v>
      </c>
      <c r="BF21" s="48">
        <v>4</v>
      </c>
      <c r="BG21" s="21"/>
      <c r="BH21" s="21">
        <f t="shared" si="2"/>
        <v>46</v>
      </c>
      <c r="BI21" s="60" t="s">
        <v>152</v>
      </c>
      <c r="BL21"/>
    </row>
    <row r="22" spans="1:61" s="22" customFormat="1" ht="15" customHeight="1" thickBot="1">
      <c r="A22"/>
      <c r="B22" s="55">
        <v>19</v>
      </c>
      <c r="C22" s="15" t="s">
        <v>40</v>
      </c>
      <c r="D22" s="68" t="s">
        <v>160</v>
      </c>
      <c r="E22" s="68" t="s">
        <v>88</v>
      </c>
      <c r="F22" s="48">
        <v>41</v>
      </c>
      <c r="G22" s="173">
        <f t="shared" si="1"/>
        <v>4</v>
      </c>
      <c r="H22" s="68" t="s">
        <v>117</v>
      </c>
      <c r="I22" s="68" t="s">
        <v>95</v>
      </c>
      <c r="J22" s="73" t="s">
        <v>105</v>
      </c>
      <c r="K22" s="73" t="s">
        <v>110</v>
      </c>
      <c r="L22" s="68" t="s">
        <v>129</v>
      </c>
      <c r="M22" s="48">
        <v>4</v>
      </c>
      <c r="N22" s="48">
        <v>4</v>
      </c>
      <c r="O22" s="48">
        <v>4</v>
      </c>
      <c r="P22" s="48">
        <v>4</v>
      </c>
      <c r="Q22" s="48">
        <v>5</v>
      </c>
      <c r="R22" s="48">
        <v>5</v>
      </c>
      <c r="S22" s="48">
        <v>4</v>
      </c>
      <c r="T22" s="48">
        <v>4</v>
      </c>
      <c r="U22" s="48">
        <v>4</v>
      </c>
      <c r="V22" s="48">
        <v>4</v>
      </c>
      <c r="W22" s="48">
        <v>3</v>
      </c>
      <c r="X22" s="48">
        <v>4</v>
      </c>
      <c r="Y22" s="48">
        <v>3</v>
      </c>
      <c r="Z22" s="48">
        <v>3</v>
      </c>
      <c r="AA22" s="48">
        <v>3</v>
      </c>
      <c r="AB22" s="48">
        <v>3</v>
      </c>
      <c r="AC22" s="48">
        <v>4</v>
      </c>
      <c r="AD22" s="48">
        <v>4</v>
      </c>
      <c r="AE22" s="48"/>
      <c r="AF22" s="48">
        <v>4</v>
      </c>
      <c r="AG22" s="48">
        <v>4</v>
      </c>
      <c r="AH22" s="48">
        <v>4</v>
      </c>
      <c r="AI22" s="48"/>
      <c r="AJ22" s="48">
        <v>2</v>
      </c>
      <c r="AK22" s="48">
        <v>2</v>
      </c>
      <c r="AL22" s="48">
        <v>2</v>
      </c>
      <c r="AM22" s="48">
        <v>5</v>
      </c>
      <c r="AN22" s="48">
        <v>1</v>
      </c>
      <c r="AO22" s="48">
        <v>4</v>
      </c>
      <c r="AP22" s="48">
        <v>4</v>
      </c>
      <c r="AQ22" s="48">
        <v>3</v>
      </c>
      <c r="AR22" s="48">
        <v>2</v>
      </c>
      <c r="AS22" s="48">
        <v>2</v>
      </c>
      <c r="AT22" s="48">
        <v>3</v>
      </c>
      <c r="AU22" s="48">
        <v>3</v>
      </c>
      <c r="AV22" s="48">
        <v>1</v>
      </c>
      <c r="AW22" s="48">
        <v>2</v>
      </c>
      <c r="AX22" s="48">
        <v>4</v>
      </c>
      <c r="AY22" s="48">
        <v>2</v>
      </c>
      <c r="AZ22" s="48">
        <v>3</v>
      </c>
      <c r="BA22" s="48">
        <v>3</v>
      </c>
      <c r="BB22" s="48">
        <v>3</v>
      </c>
      <c r="BC22" s="48">
        <v>3</v>
      </c>
      <c r="BD22" s="48">
        <v>3</v>
      </c>
      <c r="BE22" s="48">
        <v>3</v>
      </c>
      <c r="BF22" s="48">
        <v>4</v>
      </c>
      <c r="BG22" s="21"/>
      <c r="BH22" s="21">
        <f t="shared" si="2"/>
        <v>44</v>
      </c>
      <c r="BI22" s="60" t="s">
        <v>152</v>
      </c>
    </row>
    <row r="23" spans="1:61" s="22" customFormat="1" ht="15" customHeight="1" thickBot="1">
      <c r="A23"/>
      <c r="B23" s="55">
        <v>20</v>
      </c>
      <c r="C23" s="15" t="s">
        <v>40</v>
      </c>
      <c r="D23" s="68" t="s">
        <v>158</v>
      </c>
      <c r="E23" s="68" t="s">
        <v>89</v>
      </c>
      <c r="F23" s="48">
        <v>29</v>
      </c>
      <c r="G23" s="173">
        <f t="shared" si="1"/>
        <v>2</v>
      </c>
      <c r="H23" s="68" t="s">
        <v>118</v>
      </c>
      <c r="I23" s="68" t="s">
        <v>94</v>
      </c>
      <c r="J23" s="73" t="s">
        <v>105</v>
      </c>
      <c r="K23" s="73" t="s">
        <v>111</v>
      </c>
      <c r="L23" s="68" t="s">
        <v>131</v>
      </c>
      <c r="M23" s="48">
        <v>5</v>
      </c>
      <c r="N23" s="48">
        <v>5</v>
      </c>
      <c r="O23" s="48">
        <v>5</v>
      </c>
      <c r="P23" s="48">
        <v>4</v>
      </c>
      <c r="Q23" s="48">
        <v>3</v>
      </c>
      <c r="R23" s="48">
        <v>4</v>
      </c>
      <c r="S23" s="48">
        <v>4</v>
      </c>
      <c r="T23" s="48">
        <v>5</v>
      </c>
      <c r="U23" s="48">
        <v>4</v>
      </c>
      <c r="V23" s="48">
        <v>5</v>
      </c>
      <c r="W23" s="48">
        <v>5</v>
      </c>
      <c r="X23" s="48">
        <v>3</v>
      </c>
      <c r="Y23" s="48">
        <v>5</v>
      </c>
      <c r="Z23" s="48">
        <v>5</v>
      </c>
      <c r="AA23" s="48">
        <v>2</v>
      </c>
      <c r="AB23" s="48">
        <v>5</v>
      </c>
      <c r="AC23" s="48">
        <v>5</v>
      </c>
      <c r="AD23" s="48">
        <v>5</v>
      </c>
      <c r="AE23" s="48">
        <v>5</v>
      </c>
      <c r="AF23" s="48">
        <v>4</v>
      </c>
      <c r="AG23" s="48">
        <v>5</v>
      </c>
      <c r="AH23" s="48">
        <v>5</v>
      </c>
      <c r="AI23" s="48">
        <v>3</v>
      </c>
      <c r="AJ23" s="48">
        <v>2</v>
      </c>
      <c r="AK23" s="48">
        <v>2</v>
      </c>
      <c r="AL23" s="48">
        <v>3</v>
      </c>
      <c r="AM23" s="48">
        <v>4</v>
      </c>
      <c r="AN23" s="48">
        <v>3</v>
      </c>
      <c r="AO23" s="48">
        <v>5</v>
      </c>
      <c r="AP23" s="48">
        <v>5</v>
      </c>
      <c r="AQ23" s="48">
        <v>5</v>
      </c>
      <c r="AR23" s="48">
        <v>1</v>
      </c>
      <c r="AS23" s="48">
        <v>3</v>
      </c>
      <c r="AT23" s="48">
        <v>2</v>
      </c>
      <c r="AU23" s="48">
        <v>4</v>
      </c>
      <c r="AV23" s="48">
        <v>2</v>
      </c>
      <c r="AW23" s="48">
        <v>3</v>
      </c>
      <c r="AX23" s="48">
        <v>4</v>
      </c>
      <c r="AY23" s="48">
        <v>3</v>
      </c>
      <c r="AZ23" s="48">
        <v>3</v>
      </c>
      <c r="BA23" s="48">
        <v>3</v>
      </c>
      <c r="BB23" s="48">
        <v>4</v>
      </c>
      <c r="BC23" s="48">
        <v>5</v>
      </c>
      <c r="BD23" s="48">
        <v>3</v>
      </c>
      <c r="BE23" s="48">
        <v>4</v>
      </c>
      <c r="BF23" s="48">
        <v>5</v>
      </c>
      <c r="BG23" s="21"/>
      <c r="BH23" s="21">
        <f t="shared" si="2"/>
        <v>46</v>
      </c>
      <c r="BI23" s="60" t="s">
        <v>152</v>
      </c>
    </row>
    <row r="24" spans="1:61" s="22" customFormat="1" ht="15" customHeight="1" thickBot="1">
      <c r="A24"/>
      <c r="B24" s="55">
        <v>21</v>
      </c>
      <c r="C24" s="15" t="s">
        <v>40</v>
      </c>
      <c r="D24" s="68" t="s">
        <v>158</v>
      </c>
      <c r="E24" s="68" t="s">
        <v>89</v>
      </c>
      <c r="F24" s="48">
        <v>51</v>
      </c>
      <c r="G24" s="173">
        <f t="shared" si="1"/>
        <v>5</v>
      </c>
      <c r="H24" s="68" t="s">
        <v>118</v>
      </c>
      <c r="I24" s="68" t="s">
        <v>93</v>
      </c>
      <c r="J24" s="73" t="s">
        <v>103</v>
      </c>
      <c r="K24" s="73" t="s">
        <v>111</v>
      </c>
      <c r="L24" s="68" t="s">
        <v>129</v>
      </c>
      <c r="M24" s="48">
        <v>2</v>
      </c>
      <c r="N24" s="48">
        <v>4</v>
      </c>
      <c r="O24" s="48">
        <v>4</v>
      </c>
      <c r="P24" s="48">
        <v>4</v>
      </c>
      <c r="Q24" s="48">
        <v>5</v>
      </c>
      <c r="R24" s="48">
        <v>2</v>
      </c>
      <c r="S24" s="48">
        <v>4</v>
      </c>
      <c r="T24" s="48">
        <v>4</v>
      </c>
      <c r="U24" s="48">
        <v>4</v>
      </c>
      <c r="V24" s="48">
        <v>4</v>
      </c>
      <c r="W24" s="48">
        <v>4</v>
      </c>
      <c r="X24" s="48">
        <v>3</v>
      </c>
      <c r="Y24" s="48">
        <v>4</v>
      </c>
      <c r="Z24" s="48">
        <v>4</v>
      </c>
      <c r="AA24" s="48">
        <v>2</v>
      </c>
      <c r="AB24" s="48">
        <v>4</v>
      </c>
      <c r="AC24" s="48">
        <v>4</v>
      </c>
      <c r="AD24" s="48">
        <v>4</v>
      </c>
      <c r="AE24" s="48">
        <v>5</v>
      </c>
      <c r="AF24" s="48">
        <v>4</v>
      </c>
      <c r="AG24" s="48">
        <v>4</v>
      </c>
      <c r="AH24" s="48">
        <v>4</v>
      </c>
      <c r="AI24" s="48">
        <v>4</v>
      </c>
      <c r="AJ24" s="48">
        <v>2</v>
      </c>
      <c r="AK24" s="48">
        <v>3</v>
      </c>
      <c r="AL24" s="48">
        <v>2</v>
      </c>
      <c r="AM24" s="48">
        <v>4</v>
      </c>
      <c r="AN24" s="48">
        <v>3</v>
      </c>
      <c r="AO24" s="48">
        <v>3</v>
      </c>
      <c r="AP24" s="48">
        <v>4</v>
      </c>
      <c r="AQ24" s="48">
        <v>4</v>
      </c>
      <c r="AR24" s="48">
        <v>2</v>
      </c>
      <c r="AS24" s="48">
        <v>3</v>
      </c>
      <c r="AT24" s="48">
        <v>2</v>
      </c>
      <c r="AU24" s="48">
        <v>2</v>
      </c>
      <c r="AV24" s="48">
        <v>3</v>
      </c>
      <c r="AW24" s="48">
        <v>3</v>
      </c>
      <c r="AX24" s="48">
        <v>4</v>
      </c>
      <c r="AY24" s="48">
        <v>2</v>
      </c>
      <c r="AZ24" s="48">
        <v>2</v>
      </c>
      <c r="BA24" s="48">
        <v>4</v>
      </c>
      <c r="BB24" s="48">
        <v>2</v>
      </c>
      <c r="BC24" s="48">
        <v>3</v>
      </c>
      <c r="BD24" s="48">
        <v>4</v>
      </c>
      <c r="BE24" s="48">
        <v>2</v>
      </c>
      <c r="BF24" s="48">
        <v>4</v>
      </c>
      <c r="BG24" s="21"/>
      <c r="BH24" s="21">
        <f t="shared" si="2"/>
        <v>46</v>
      </c>
      <c r="BI24" s="60" t="s">
        <v>152</v>
      </c>
    </row>
    <row r="25" spans="1:61" s="22" customFormat="1" ht="15" customHeight="1" thickBot="1">
      <c r="A25"/>
      <c r="B25" s="55">
        <v>22</v>
      </c>
      <c r="C25" s="15" t="s">
        <v>40</v>
      </c>
      <c r="D25" s="68" t="s">
        <v>158</v>
      </c>
      <c r="E25" s="68" t="s">
        <v>89</v>
      </c>
      <c r="F25" s="48">
        <v>52</v>
      </c>
      <c r="G25" s="173">
        <f t="shared" si="1"/>
        <v>5</v>
      </c>
      <c r="H25" s="68" t="s">
        <v>121</v>
      </c>
      <c r="I25" s="68" t="s">
        <v>95</v>
      </c>
      <c r="J25" s="73" t="s">
        <v>104</v>
      </c>
      <c r="K25" s="73" t="s">
        <v>111</v>
      </c>
      <c r="L25" s="68" t="s">
        <v>131</v>
      </c>
      <c r="M25" s="48">
        <v>4</v>
      </c>
      <c r="N25" s="48"/>
      <c r="O25" s="48">
        <v>4</v>
      </c>
      <c r="P25" s="48">
        <v>4</v>
      </c>
      <c r="Q25" s="48">
        <v>5</v>
      </c>
      <c r="R25" s="48">
        <v>1</v>
      </c>
      <c r="S25" s="48">
        <v>4</v>
      </c>
      <c r="T25" s="48">
        <v>4</v>
      </c>
      <c r="U25" s="48">
        <v>4</v>
      </c>
      <c r="V25" s="48">
        <v>5</v>
      </c>
      <c r="W25" s="48">
        <v>4</v>
      </c>
      <c r="X25" s="48">
        <v>5</v>
      </c>
      <c r="Y25" s="48">
        <v>5</v>
      </c>
      <c r="Z25" s="48">
        <v>5</v>
      </c>
      <c r="AA25" s="48">
        <v>1</v>
      </c>
      <c r="AB25" s="48">
        <v>5</v>
      </c>
      <c r="AC25" s="48">
        <v>5</v>
      </c>
      <c r="AD25" s="48">
        <v>4</v>
      </c>
      <c r="AE25" s="48">
        <v>4</v>
      </c>
      <c r="AF25" s="48">
        <v>3</v>
      </c>
      <c r="AG25" s="48">
        <v>2</v>
      </c>
      <c r="AH25" s="48">
        <v>4</v>
      </c>
      <c r="AI25" s="48">
        <v>5</v>
      </c>
      <c r="AJ25" s="48">
        <v>5</v>
      </c>
      <c r="AK25" s="48">
        <v>2</v>
      </c>
      <c r="AL25" s="48">
        <v>3</v>
      </c>
      <c r="AM25" s="48">
        <v>4</v>
      </c>
      <c r="AN25" s="48">
        <v>2</v>
      </c>
      <c r="AO25" s="48">
        <v>4</v>
      </c>
      <c r="AP25" s="48">
        <v>4</v>
      </c>
      <c r="AQ25" s="48">
        <v>4</v>
      </c>
      <c r="AR25" s="48">
        <v>1</v>
      </c>
      <c r="AS25" s="48">
        <v>2</v>
      </c>
      <c r="AT25" s="48">
        <v>4</v>
      </c>
      <c r="AU25" s="48">
        <v>3</v>
      </c>
      <c r="AV25" s="48">
        <v>4</v>
      </c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21"/>
      <c r="BH25" s="21">
        <f t="shared" si="2"/>
        <v>35</v>
      </c>
      <c r="BI25" s="60"/>
    </row>
    <row r="26" spans="1:61" s="22" customFormat="1" ht="15" customHeight="1" thickBot="1">
      <c r="A26"/>
      <c r="B26" s="55">
        <v>23</v>
      </c>
      <c r="C26" s="15" t="s">
        <v>40</v>
      </c>
      <c r="D26" s="68" t="s">
        <v>158</v>
      </c>
      <c r="E26" s="68" t="s">
        <v>89</v>
      </c>
      <c r="F26" s="48">
        <v>41</v>
      </c>
      <c r="G26" s="173">
        <f t="shared" si="1"/>
        <v>4</v>
      </c>
      <c r="H26" s="68" t="s">
        <v>117</v>
      </c>
      <c r="I26" s="68" t="s">
        <v>94</v>
      </c>
      <c r="J26" s="73" t="s">
        <v>104</v>
      </c>
      <c r="K26" s="73" t="s">
        <v>111</v>
      </c>
      <c r="L26" s="68" t="s">
        <v>129</v>
      </c>
      <c r="M26" s="48"/>
      <c r="N26" s="48">
        <v>2</v>
      </c>
      <c r="O26" s="48">
        <v>5</v>
      </c>
      <c r="P26" s="48">
        <v>5</v>
      </c>
      <c r="Q26" s="48">
        <v>1</v>
      </c>
      <c r="R26" s="48">
        <v>4</v>
      </c>
      <c r="S26" s="48">
        <v>2</v>
      </c>
      <c r="T26" s="48">
        <v>4</v>
      </c>
      <c r="U26" s="48">
        <v>4</v>
      </c>
      <c r="V26" s="48">
        <v>2</v>
      </c>
      <c r="W26" s="48">
        <v>2</v>
      </c>
      <c r="X26" s="48">
        <v>4</v>
      </c>
      <c r="Y26" s="48">
        <v>2</v>
      </c>
      <c r="Z26" s="48">
        <v>2</v>
      </c>
      <c r="AA26" s="48">
        <v>3</v>
      </c>
      <c r="AB26" s="48">
        <v>1</v>
      </c>
      <c r="AC26" s="48">
        <v>4</v>
      </c>
      <c r="AD26" s="48">
        <v>4</v>
      </c>
      <c r="AE26" s="48">
        <v>4</v>
      </c>
      <c r="AF26" s="48">
        <v>3</v>
      </c>
      <c r="AG26" s="48">
        <v>3</v>
      </c>
      <c r="AH26" s="48">
        <v>4</v>
      </c>
      <c r="AI26" s="48">
        <v>3</v>
      </c>
      <c r="AJ26" s="48">
        <v>1</v>
      </c>
      <c r="AK26" s="48">
        <v>2</v>
      </c>
      <c r="AL26" s="48">
        <v>5</v>
      </c>
      <c r="AM26" s="48">
        <v>4</v>
      </c>
      <c r="AN26" s="48">
        <v>5</v>
      </c>
      <c r="AO26" s="48">
        <v>5</v>
      </c>
      <c r="AP26" s="48">
        <v>5</v>
      </c>
      <c r="AQ26" s="48">
        <v>2</v>
      </c>
      <c r="AR26" s="48">
        <v>1</v>
      </c>
      <c r="AS26" s="48">
        <v>5</v>
      </c>
      <c r="AT26" s="48">
        <v>1</v>
      </c>
      <c r="AU26" s="48">
        <v>4</v>
      </c>
      <c r="AV26" s="48">
        <v>4</v>
      </c>
      <c r="AW26" s="48">
        <v>4</v>
      </c>
      <c r="AX26" s="48">
        <v>5</v>
      </c>
      <c r="AY26" s="48">
        <v>3</v>
      </c>
      <c r="AZ26" s="48">
        <v>3</v>
      </c>
      <c r="BA26" s="48">
        <v>3</v>
      </c>
      <c r="BB26" s="48">
        <v>3</v>
      </c>
      <c r="BC26" s="48">
        <v>4</v>
      </c>
      <c r="BD26" s="48">
        <v>3</v>
      </c>
      <c r="BE26" s="48">
        <v>4</v>
      </c>
      <c r="BF26" s="48">
        <v>4</v>
      </c>
      <c r="BG26" s="21"/>
      <c r="BH26" s="21">
        <f t="shared" si="2"/>
        <v>45</v>
      </c>
      <c r="BI26" s="60" t="s">
        <v>152</v>
      </c>
    </row>
    <row r="27" spans="1:61" s="22" customFormat="1" ht="15" customHeight="1" thickBot="1">
      <c r="A27"/>
      <c r="B27" s="55">
        <v>24</v>
      </c>
      <c r="C27" s="15" t="s">
        <v>40</v>
      </c>
      <c r="D27" s="68" t="s">
        <v>158</v>
      </c>
      <c r="E27" s="68" t="s">
        <v>89</v>
      </c>
      <c r="F27" s="48">
        <v>55</v>
      </c>
      <c r="G27" s="173">
        <f t="shared" si="1"/>
        <v>5</v>
      </c>
      <c r="H27" s="68" t="s">
        <v>118</v>
      </c>
      <c r="I27" s="68" t="s">
        <v>94</v>
      </c>
      <c r="J27" s="73" t="s">
        <v>105</v>
      </c>
      <c r="K27" s="73" t="s">
        <v>111</v>
      </c>
      <c r="L27" s="68" t="s">
        <v>129</v>
      </c>
      <c r="M27" s="48"/>
      <c r="N27" s="48">
        <v>5</v>
      </c>
      <c r="O27" s="48">
        <v>5</v>
      </c>
      <c r="P27" s="48">
        <v>4</v>
      </c>
      <c r="Q27" s="48">
        <v>3</v>
      </c>
      <c r="R27" s="48">
        <v>3</v>
      </c>
      <c r="S27" s="48">
        <v>5</v>
      </c>
      <c r="T27" s="48">
        <v>5</v>
      </c>
      <c r="U27" s="48">
        <v>4</v>
      </c>
      <c r="V27" s="48">
        <v>3</v>
      </c>
      <c r="W27" s="48">
        <v>4</v>
      </c>
      <c r="X27" s="48">
        <v>3</v>
      </c>
      <c r="Y27" s="48">
        <v>5</v>
      </c>
      <c r="Z27" s="48">
        <v>4</v>
      </c>
      <c r="AA27" s="48">
        <v>3</v>
      </c>
      <c r="AB27" s="48">
        <v>4</v>
      </c>
      <c r="AC27" s="48">
        <v>4</v>
      </c>
      <c r="AD27" s="48">
        <v>5</v>
      </c>
      <c r="AE27" s="48">
        <v>5</v>
      </c>
      <c r="AF27" s="48">
        <v>3</v>
      </c>
      <c r="AG27" s="48">
        <v>4</v>
      </c>
      <c r="AH27" s="48">
        <v>3</v>
      </c>
      <c r="AI27" s="48">
        <v>4</v>
      </c>
      <c r="AJ27" s="48">
        <v>3</v>
      </c>
      <c r="AK27" s="48">
        <v>5</v>
      </c>
      <c r="AL27" s="48">
        <v>3</v>
      </c>
      <c r="AM27" s="48">
        <v>2</v>
      </c>
      <c r="AN27" s="48">
        <v>2</v>
      </c>
      <c r="AO27" s="48">
        <v>5</v>
      </c>
      <c r="AP27" s="48">
        <v>4</v>
      </c>
      <c r="AQ27" s="48">
        <v>5</v>
      </c>
      <c r="AR27" s="48">
        <v>2</v>
      </c>
      <c r="AS27" s="48">
        <v>2</v>
      </c>
      <c r="AT27" s="48">
        <v>2</v>
      </c>
      <c r="AU27" s="48">
        <v>1</v>
      </c>
      <c r="AV27" s="48">
        <v>1</v>
      </c>
      <c r="AW27" s="48">
        <v>3</v>
      </c>
      <c r="AX27" s="48">
        <v>3</v>
      </c>
      <c r="AY27" s="48">
        <v>1</v>
      </c>
      <c r="AZ27" s="48">
        <v>3</v>
      </c>
      <c r="BA27" s="48">
        <v>2</v>
      </c>
      <c r="BB27" s="48">
        <v>3</v>
      </c>
      <c r="BC27" s="48">
        <v>3</v>
      </c>
      <c r="BD27" s="48">
        <v>1</v>
      </c>
      <c r="BE27" s="48">
        <v>3</v>
      </c>
      <c r="BF27" s="48">
        <v>5</v>
      </c>
      <c r="BG27" s="21"/>
      <c r="BH27" s="21">
        <f t="shared" si="2"/>
        <v>45</v>
      </c>
      <c r="BI27" s="60" t="s">
        <v>152</v>
      </c>
    </row>
    <row r="28" spans="1:61" s="22" customFormat="1" ht="15" customHeight="1" thickBot="1">
      <c r="A28"/>
      <c r="B28" s="55">
        <v>25</v>
      </c>
      <c r="C28" s="15" t="s">
        <v>40</v>
      </c>
      <c r="D28" s="68" t="s">
        <v>158</v>
      </c>
      <c r="E28" s="68" t="s">
        <v>89</v>
      </c>
      <c r="F28" s="48">
        <v>46</v>
      </c>
      <c r="G28" s="173">
        <f t="shared" si="1"/>
        <v>4</v>
      </c>
      <c r="H28" s="68" t="s">
        <v>120</v>
      </c>
      <c r="I28" s="68" t="s">
        <v>94</v>
      </c>
      <c r="J28" s="73" t="s">
        <v>106</v>
      </c>
      <c r="K28" s="73" t="s">
        <v>111</v>
      </c>
      <c r="L28" s="68" t="s">
        <v>129</v>
      </c>
      <c r="M28" s="48">
        <v>3</v>
      </c>
      <c r="N28" s="48">
        <v>3</v>
      </c>
      <c r="O28" s="48">
        <v>5</v>
      </c>
      <c r="P28" s="48">
        <v>4</v>
      </c>
      <c r="Q28" s="48">
        <v>3</v>
      </c>
      <c r="R28" s="48">
        <v>3</v>
      </c>
      <c r="S28" s="48">
        <v>5</v>
      </c>
      <c r="T28" s="48">
        <v>4</v>
      </c>
      <c r="U28" s="48">
        <v>3</v>
      </c>
      <c r="V28" s="48">
        <v>3</v>
      </c>
      <c r="W28" s="48">
        <v>5</v>
      </c>
      <c r="X28" s="48">
        <v>3</v>
      </c>
      <c r="Y28" s="48">
        <v>4</v>
      </c>
      <c r="Z28" s="48">
        <v>4</v>
      </c>
      <c r="AA28" s="48">
        <v>4</v>
      </c>
      <c r="AB28" s="48">
        <v>5</v>
      </c>
      <c r="AC28" s="48">
        <v>4</v>
      </c>
      <c r="AD28" s="48">
        <v>5</v>
      </c>
      <c r="AE28" s="48">
        <v>5</v>
      </c>
      <c r="AF28" s="48">
        <v>4</v>
      </c>
      <c r="AG28" s="48">
        <v>3</v>
      </c>
      <c r="AH28" s="48">
        <v>3</v>
      </c>
      <c r="AI28" s="48">
        <v>4</v>
      </c>
      <c r="AJ28" s="48">
        <v>3</v>
      </c>
      <c r="AK28" s="48"/>
      <c r="AL28" s="48">
        <v>2</v>
      </c>
      <c r="AM28" s="48">
        <v>2</v>
      </c>
      <c r="AN28" s="48">
        <v>2</v>
      </c>
      <c r="AO28" s="48">
        <v>3</v>
      </c>
      <c r="AP28" s="48">
        <v>4</v>
      </c>
      <c r="AQ28" s="48">
        <v>4</v>
      </c>
      <c r="AR28" s="48"/>
      <c r="AS28" s="48">
        <v>2</v>
      </c>
      <c r="AT28" s="48"/>
      <c r="AU28" s="48">
        <v>2</v>
      </c>
      <c r="AV28" s="48">
        <v>2</v>
      </c>
      <c r="AW28" s="48">
        <v>2</v>
      </c>
      <c r="AX28" s="48">
        <v>4</v>
      </c>
      <c r="AY28" s="48"/>
      <c r="AZ28" s="48">
        <v>2</v>
      </c>
      <c r="BA28" s="48"/>
      <c r="BB28" s="48">
        <v>2</v>
      </c>
      <c r="BC28" s="48">
        <v>2</v>
      </c>
      <c r="BD28" s="48">
        <v>2</v>
      </c>
      <c r="BE28" s="48">
        <v>2</v>
      </c>
      <c r="BF28" s="48">
        <v>4</v>
      </c>
      <c r="BG28" s="21"/>
      <c r="BH28" s="21">
        <f t="shared" si="2"/>
        <v>41</v>
      </c>
      <c r="BI28" s="60" t="s">
        <v>152</v>
      </c>
    </row>
    <row r="29" spans="1:61" s="22" customFormat="1" ht="15" customHeight="1" thickBot="1">
      <c r="A29"/>
      <c r="B29" s="55">
        <v>26</v>
      </c>
      <c r="C29" s="15" t="s">
        <v>40</v>
      </c>
      <c r="D29" s="68" t="s">
        <v>158</v>
      </c>
      <c r="E29" s="68" t="s">
        <v>89</v>
      </c>
      <c r="F29" s="48">
        <v>54</v>
      </c>
      <c r="G29" s="173">
        <f t="shared" si="1"/>
        <v>5</v>
      </c>
      <c r="H29" s="68" t="s">
        <v>118</v>
      </c>
      <c r="I29" s="68" t="s">
        <v>93</v>
      </c>
      <c r="J29" s="73" t="s">
        <v>105</v>
      </c>
      <c r="K29" s="73" t="s">
        <v>111</v>
      </c>
      <c r="L29" s="68" t="s">
        <v>129</v>
      </c>
      <c r="M29" s="48">
        <v>1</v>
      </c>
      <c r="N29" s="48">
        <v>2</v>
      </c>
      <c r="O29" s="48">
        <v>3</v>
      </c>
      <c r="P29" s="48">
        <v>1</v>
      </c>
      <c r="Q29" s="48">
        <v>3</v>
      </c>
      <c r="R29" s="48">
        <v>3</v>
      </c>
      <c r="S29" s="48">
        <v>4</v>
      </c>
      <c r="T29" s="48">
        <v>4</v>
      </c>
      <c r="U29" s="48">
        <v>3</v>
      </c>
      <c r="V29" s="48">
        <v>3</v>
      </c>
      <c r="W29" s="48">
        <v>4</v>
      </c>
      <c r="X29" s="48">
        <v>3</v>
      </c>
      <c r="Y29" s="48">
        <v>5</v>
      </c>
      <c r="Z29" s="48">
        <v>5</v>
      </c>
      <c r="AA29" s="48">
        <v>3</v>
      </c>
      <c r="AB29" s="48">
        <v>5</v>
      </c>
      <c r="AC29" s="48">
        <v>5</v>
      </c>
      <c r="AD29" s="48">
        <v>5</v>
      </c>
      <c r="AE29" s="48">
        <v>5</v>
      </c>
      <c r="AF29" s="48">
        <v>3</v>
      </c>
      <c r="AG29" s="48">
        <v>5</v>
      </c>
      <c r="AH29" s="48">
        <v>5</v>
      </c>
      <c r="AI29" s="48">
        <v>5</v>
      </c>
      <c r="AJ29" s="48">
        <v>5</v>
      </c>
      <c r="AK29" s="48">
        <v>3</v>
      </c>
      <c r="AL29" s="48">
        <v>5</v>
      </c>
      <c r="AM29" s="48">
        <v>5</v>
      </c>
      <c r="AN29" s="48">
        <v>5</v>
      </c>
      <c r="AO29" s="48">
        <v>5</v>
      </c>
      <c r="AP29" s="48">
        <v>5</v>
      </c>
      <c r="AQ29" s="48">
        <v>5</v>
      </c>
      <c r="AR29" s="48">
        <v>2</v>
      </c>
      <c r="AS29" s="48">
        <v>5</v>
      </c>
      <c r="AT29" s="48">
        <v>5</v>
      </c>
      <c r="AU29" s="48">
        <v>3</v>
      </c>
      <c r="AV29" s="48">
        <v>3</v>
      </c>
      <c r="AW29" s="48">
        <v>5</v>
      </c>
      <c r="AX29" s="48">
        <v>5</v>
      </c>
      <c r="AY29" s="48">
        <v>5</v>
      </c>
      <c r="AZ29" s="48">
        <v>5</v>
      </c>
      <c r="BA29" s="48"/>
      <c r="BB29" s="48">
        <v>5</v>
      </c>
      <c r="BC29" s="48">
        <v>5</v>
      </c>
      <c r="BD29" s="48">
        <v>4</v>
      </c>
      <c r="BE29" s="48">
        <v>5</v>
      </c>
      <c r="BF29" s="48">
        <v>5</v>
      </c>
      <c r="BG29" s="21"/>
      <c r="BH29" s="21">
        <f t="shared" si="2"/>
        <v>45</v>
      </c>
      <c r="BI29" s="60"/>
    </row>
    <row r="30" spans="1:61" s="22" customFormat="1" ht="15" customHeight="1" thickBot="1">
      <c r="A30"/>
      <c r="B30" s="55">
        <v>27</v>
      </c>
      <c r="C30" s="15" t="s">
        <v>40</v>
      </c>
      <c r="D30" s="68" t="s">
        <v>158</v>
      </c>
      <c r="E30" s="68" t="s">
        <v>89</v>
      </c>
      <c r="F30" s="48">
        <v>38</v>
      </c>
      <c r="G30" s="173">
        <f t="shared" si="1"/>
        <v>3</v>
      </c>
      <c r="H30" s="68" t="s">
        <v>121</v>
      </c>
      <c r="I30" s="68" t="s">
        <v>94</v>
      </c>
      <c r="J30" s="73" t="s">
        <v>104</v>
      </c>
      <c r="K30" s="73" t="s">
        <v>110</v>
      </c>
      <c r="L30" s="68" t="s">
        <v>130</v>
      </c>
      <c r="M30" s="48">
        <v>5</v>
      </c>
      <c r="N30" s="48">
        <v>3</v>
      </c>
      <c r="O30" s="48">
        <v>4</v>
      </c>
      <c r="P30" s="48">
        <v>4</v>
      </c>
      <c r="Q30" s="48">
        <v>5</v>
      </c>
      <c r="R30" s="48">
        <v>5</v>
      </c>
      <c r="S30" s="48">
        <v>5</v>
      </c>
      <c r="T30" s="48">
        <v>5</v>
      </c>
      <c r="U30" s="48">
        <v>1</v>
      </c>
      <c r="V30" s="48">
        <v>5</v>
      </c>
      <c r="W30" s="48">
        <v>5</v>
      </c>
      <c r="X30" s="48">
        <v>3</v>
      </c>
      <c r="Y30" s="48">
        <v>5</v>
      </c>
      <c r="Z30" s="48">
        <v>3</v>
      </c>
      <c r="AA30" s="48">
        <v>3</v>
      </c>
      <c r="AB30" s="48">
        <v>5</v>
      </c>
      <c r="AC30" s="48">
        <v>5</v>
      </c>
      <c r="AD30" s="48">
        <v>5</v>
      </c>
      <c r="AE30" s="48">
        <v>4</v>
      </c>
      <c r="AF30" s="48">
        <v>3</v>
      </c>
      <c r="AG30" s="48">
        <v>4</v>
      </c>
      <c r="AH30" s="48">
        <v>4</v>
      </c>
      <c r="AI30" s="48">
        <v>4</v>
      </c>
      <c r="AJ30" s="48">
        <v>3</v>
      </c>
      <c r="AK30" s="48">
        <v>2</v>
      </c>
      <c r="AL30" s="48">
        <v>4</v>
      </c>
      <c r="AM30" s="48">
        <v>4</v>
      </c>
      <c r="AN30" s="48">
        <v>4</v>
      </c>
      <c r="AO30" s="48">
        <v>4</v>
      </c>
      <c r="AP30" s="48">
        <v>5</v>
      </c>
      <c r="AQ30" s="48">
        <v>5</v>
      </c>
      <c r="AR30" s="48">
        <v>1</v>
      </c>
      <c r="AS30" s="48">
        <v>5</v>
      </c>
      <c r="AT30" s="48">
        <v>2</v>
      </c>
      <c r="AU30" s="48">
        <v>4</v>
      </c>
      <c r="AV30" s="48">
        <v>4</v>
      </c>
      <c r="AW30" s="48">
        <v>1</v>
      </c>
      <c r="AX30" s="48">
        <v>4</v>
      </c>
      <c r="AY30" s="48">
        <v>5</v>
      </c>
      <c r="AZ30" s="48">
        <v>4</v>
      </c>
      <c r="BA30" s="48">
        <v>4</v>
      </c>
      <c r="BB30" s="48">
        <v>2</v>
      </c>
      <c r="BC30" s="48">
        <v>4</v>
      </c>
      <c r="BD30" s="48">
        <v>1</v>
      </c>
      <c r="BE30" s="48">
        <v>2</v>
      </c>
      <c r="BF30" s="48">
        <v>5</v>
      </c>
      <c r="BG30" s="21"/>
      <c r="BH30" s="21">
        <f t="shared" si="2"/>
        <v>46</v>
      </c>
      <c r="BI30" s="60"/>
    </row>
    <row r="31" spans="1:61" s="22" customFormat="1" ht="15" customHeight="1" thickBot="1">
      <c r="A31"/>
      <c r="B31" s="55">
        <v>28</v>
      </c>
      <c r="C31" s="15" t="s">
        <v>40</v>
      </c>
      <c r="D31" s="68" t="s">
        <v>158</v>
      </c>
      <c r="E31" s="68" t="s">
        <v>89</v>
      </c>
      <c r="F31" s="48">
        <v>48</v>
      </c>
      <c r="G31" s="173">
        <f t="shared" si="1"/>
        <v>4</v>
      </c>
      <c r="H31" s="68" t="s">
        <v>118</v>
      </c>
      <c r="I31" s="68" t="s">
        <v>97</v>
      </c>
      <c r="J31" s="73" t="s">
        <v>106</v>
      </c>
      <c r="K31" s="73" t="s">
        <v>111</v>
      </c>
      <c r="L31" s="68" t="s">
        <v>129</v>
      </c>
      <c r="M31" s="48">
        <v>3</v>
      </c>
      <c r="N31" s="48">
        <v>3</v>
      </c>
      <c r="O31" s="48">
        <v>4</v>
      </c>
      <c r="P31" s="48">
        <v>4</v>
      </c>
      <c r="Q31" s="48">
        <v>4</v>
      </c>
      <c r="R31" s="48">
        <v>1</v>
      </c>
      <c r="S31" s="48">
        <v>3</v>
      </c>
      <c r="T31" s="48">
        <v>4</v>
      </c>
      <c r="U31" s="48">
        <v>2</v>
      </c>
      <c r="V31" s="48">
        <v>5</v>
      </c>
      <c r="W31" s="48">
        <v>5</v>
      </c>
      <c r="X31" s="48">
        <v>3</v>
      </c>
      <c r="Y31" s="48">
        <v>3</v>
      </c>
      <c r="Z31" s="48">
        <v>3</v>
      </c>
      <c r="AA31" s="48">
        <v>2</v>
      </c>
      <c r="AB31" s="48">
        <v>4</v>
      </c>
      <c r="AC31" s="48">
        <v>4</v>
      </c>
      <c r="AD31" s="48">
        <v>4</v>
      </c>
      <c r="AE31" s="48">
        <v>4</v>
      </c>
      <c r="AF31" s="48">
        <v>3</v>
      </c>
      <c r="AG31" s="48">
        <v>4</v>
      </c>
      <c r="AH31" s="48">
        <v>3</v>
      </c>
      <c r="AI31" s="48">
        <v>4</v>
      </c>
      <c r="AJ31" s="48">
        <v>2</v>
      </c>
      <c r="AK31" s="48">
        <v>5</v>
      </c>
      <c r="AL31" s="48">
        <v>3</v>
      </c>
      <c r="AM31" s="48">
        <v>5</v>
      </c>
      <c r="AN31" s="48">
        <v>4</v>
      </c>
      <c r="AO31" s="48">
        <v>3</v>
      </c>
      <c r="AP31" s="48">
        <v>4</v>
      </c>
      <c r="AQ31" s="48">
        <v>4</v>
      </c>
      <c r="AR31" s="48">
        <v>1</v>
      </c>
      <c r="AS31" s="48">
        <v>4</v>
      </c>
      <c r="AT31" s="48">
        <v>1</v>
      </c>
      <c r="AU31" s="48">
        <v>2</v>
      </c>
      <c r="AV31" s="48">
        <v>2</v>
      </c>
      <c r="AW31" s="48">
        <v>1</v>
      </c>
      <c r="AX31" s="48">
        <v>5</v>
      </c>
      <c r="AY31" s="48">
        <v>1</v>
      </c>
      <c r="AZ31" s="48">
        <v>1</v>
      </c>
      <c r="BA31" s="48">
        <v>1</v>
      </c>
      <c r="BB31" s="48">
        <v>2</v>
      </c>
      <c r="BC31" s="48">
        <v>3</v>
      </c>
      <c r="BD31" s="48">
        <v>1</v>
      </c>
      <c r="BE31" s="48">
        <v>3</v>
      </c>
      <c r="BF31" s="48">
        <v>1</v>
      </c>
      <c r="BG31" s="21"/>
      <c r="BH31" s="21">
        <f t="shared" si="2"/>
        <v>46</v>
      </c>
      <c r="BI31" s="60" t="s">
        <v>152</v>
      </c>
    </row>
    <row r="32" spans="1:61" s="22" customFormat="1" ht="15" customHeight="1" thickBot="1">
      <c r="A32"/>
      <c r="B32" s="55">
        <v>29</v>
      </c>
      <c r="C32" s="15" t="s">
        <v>40</v>
      </c>
      <c r="D32" s="68" t="s">
        <v>158</v>
      </c>
      <c r="E32" s="68" t="s">
        <v>89</v>
      </c>
      <c r="F32" s="48">
        <v>39</v>
      </c>
      <c r="G32" s="173">
        <f t="shared" si="1"/>
        <v>3</v>
      </c>
      <c r="H32" s="68" t="s">
        <v>121</v>
      </c>
      <c r="I32" s="68" t="s">
        <v>94</v>
      </c>
      <c r="J32" s="73" t="s">
        <v>105</v>
      </c>
      <c r="K32" s="73" t="s">
        <v>111</v>
      </c>
      <c r="L32" s="68" t="s">
        <v>130</v>
      </c>
      <c r="M32" s="48">
        <v>4</v>
      </c>
      <c r="N32" s="48">
        <v>4</v>
      </c>
      <c r="O32" s="48">
        <v>4</v>
      </c>
      <c r="P32" s="48">
        <v>4</v>
      </c>
      <c r="Q32" s="48">
        <v>3</v>
      </c>
      <c r="R32" s="48">
        <v>2</v>
      </c>
      <c r="S32" s="48">
        <v>2</v>
      </c>
      <c r="T32" s="48">
        <v>3</v>
      </c>
      <c r="U32" s="48">
        <v>2</v>
      </c>
      <c r="V32" s="48">
        <v>3</v>
      </c>
      <c r="W32" s="48">
        <v>3</v>
      </c>
      <c r="X32" s="48">
        <v>3</v>
      </c>
      <c r="Y32" s="48">
        <v>3</v>
      </c>
      <c r="Z32" s="48">
        <v>2</v>
      </c>
      <c r="AA32" s="48">
        <v>4</v>
      </c>
      <c r="AB32" s="48">
        <v>3</v>
      </c>
      <c r="AC32" s="48">
        <v>4</v>
      </c>
      <c r="AD32" s="48">
        <v>4</v>
      </c>
      <c r="AE32" s="48">
        <v>4</v>
      </c>
      <c r="AF32" s="48">
        <v>3</v>
      </c>
      <c r="AG32" s="48">
        <v>4</v>
      </c>
      <c r="AH32" s="48">
        <v>4</v>
      </c>
      <c r="AI32" s="48">
        <v>4</v>
      </c>
      <c r="AJ32" s="48">
        <v>2</v>
      </c>
      <c r="AK32" s="48">
        <v>4</v>
      </c>
      <c r="AL32" s="48">
        <v>2</v>
      </c>
      <c r="AM32" s="48">
        <v>2</v>
      </c>
      <c r="AN32" s="48">
        <v>1</v>
      </c>
      <c r="AO32" s="48">
        <v>2</v>
      </c>
      <c r="AP32" s="48">
        <v>4</v>
      </c>
      <c r="AQ32" s="48">
        <v>4</v>
      </c>
      <c r="AR32" s="48">
        <v>3</v>
      </c>
      <c r="AS32" s="48">
        <v>2</v>
      </c>
      <c r="AT32" s="48">
        <v>4</v>
      </c>
      <c r="AU32" s="48">
        <v>1</v>
      </c>
      <c r="AV32" s="48">
        <v>2</v>
      </c>
      <c r="AW32" s="48">
        <v>2</v>
      </c>
      <c r="AX32" s="48">
        <v>4</v>
      </c>
      <c r="AY32" s="48">
        <v>2</v>
      </c>
      <c r="AZ32" s="48">
        <v>2</v>
      </c>
      <c r="BA32" s="48">
        <v>3</v>
      </c>
      <c r="BB32" s="48">
        <v>4</v>
      </c>
      <c r="BC32" s="48">
        <v>2</v>
      </c>
      <c r="BD32" s="48">
        <v>2</v>
      </c>
      <c r="BE32" s="48">
        <v>2</v>
      </c>
      <c r="BF32" s="48">
        <v>4</v>
      </c>
      <c r="BG32" s="21"/>
      <c r="BH32" s="21">
        <f t="shared" si="2"/>
        <v>46</v>
      </c>
      <c r="BI32" s="60" t="s">
        <v>152</v>
      </c>
    </row>
    <row r="33" spans="1:61" s="22" customFormat="1" ht="15" customHeight="1" thickBot="1">
      <c r="A33"/>
      <c r="B33" s="55">
        <v>30</v>
      </c>
      <c r="C33" s="15" t="s">
        <v>40</v>
      </c>
      <c r="D33" s="68" t="s">
        <v>158</v>
      </c>
      <c r="E33" s="68" t="s">
        <v>89</v>
      </c>
      <c r="F33" s="48">
        <v>38</v>
      </c>
      <c r="G33" s="173">
        <f t="shared" si="1"/>
        <v>3</v>
      </c>
      <c r="H33" s="68" t="s">
        <v>117</v>
      </c>
      <c r="I33" s="68" t="s">
        <v>94</v>
      </c>
      <c r="J33" s="73" t="s">
        <v>104</v>
      </c>
      <c r="K33" s="73" t="s">
        <v>111</v>
      </c>
      <c r="L33" s="68" t="s">
        <v>130</v>
      </c>
      <c r="M33" s="48">
        <v>4</v>
      </c>
      <c r="N33" s="48">
        <v>4</v>
      </c>
      <c r="O33" s="48">
        <v>5</v>
      </c>
      <c r="P33" s="48">
        <v>5</v>
      </c>
      <c r="Q33" s="48">
        <v>2</v>
      </c>
      <c r="R33" s="48">
        <v>4</v>
      </c>
      <c r="S33" s="48">
        <v>4</v>
      </c>
      <c r="T33" s="48">
        <v>4</v>
      </c>
      <c r="U33" s="48">
        <v>5</v>
      </c>
      <c r="V33" s="48">
        <v>5</v>
      </c>
      <c r="W33" s="48">
        <v>5</v>
      </c>
      <c r="X33" s="48">
        <v>5</v>
      </c>
      <c r="Y33" s="48">
        <v>5</v>
      </c>
      <c r="Z33" s="48">
        <v>4</v>
      </c>
      <c r="AA33" s="48">
        <v>1</v>
      </c>
      <c r="AB33" s="48">
        <v>5</v>
      </c>
      <c r="AC33" s="48">
        <v>5</v>
      </c>
      <c r="AD33" s="48">
        <v>5</v>
      </c>
      <c r="AE33" s="48">
        <v>5</v>
      </c>
      <c r="AF33" s="48">
        <v>3</v>
      </c>
      <c r="AG33" s="48">
        <v>5</v>
      </c>
      <c r="AH33" s="48">
        <v>5</v>
      </c>
      <c r="AI33" s="48">
        <v>5</v>
      </c>
      <c r="AJ33" s="48">
        <v>2</v>
      </c>
      <c r="AK33" s="48">
        <v>2</v>
      </c>
      <c r="AL33" s="48">
        <v>4</v>
      </c>
      <c r="AM33" s="48">
        <v>2</v>
      </c>
      <c r="AN33" s="48">
        <v>4</v>
      </c>
      <c r="AO33" s="48">
        <v>5</v>
      </c>
      <c r="AP33" s="48">
        <v>5</v>
      </c>
      <c r="AQ33" s="48">
        <v>5</v>
      </c>
      <c r="AR33" s="48">
        <v>1</v>
      </c>
      <c r="AS33" s="48">
        <v>5</v>
      </c>
      <c r="AT33" s="48">
        <v>1</v>
      </c>
      <c r="AU33" s="48">
        <v>4</v>
      </c>
      <c r="AV33" s="48">
        <v>3</v>
      </c>
      <c r="AW33" s="48">
        <v>4</v>
      </c>
      <c r="AX33" s="48">
        <v>5</v>
      </c>
      <c r="AY33" s="48">
        <v>2</v>
      </c>
      <c r="AZ33" s="48">
        <v>2</v>
      </c>
      <c r="BA33" s="48">
        <v>1</v>
      </c>
      <c r="BB33" s="48">
        <v>2</v>
      </c>
      <c r="BC33" s="48">
        <v>2</v>
      </c>
      <c r="BD33" s="48">
        <v>4</v>
      </c>
      <c r="BE33" s="48">
        <v>4</v>
      </c>
      <c r="BF33" s="48">
        <v>5</v>
      </c>
      <c r="BG33" s="21"/>
      <c r="BH33" s="21">
        <f t="shared" si="2"/>
        <v>46</v>
      </c>
      <c r="BI33" s="60" t="s">
        <v>152</v>
      </c>
    </row>
    <row r="34" spans="1:61" s="22" customFormat="1" ht="15" customHeight="1" thickBot="1">
      <c r="A34"/>
      <c r="B34" s="55">
        <v>31</v>
      </c>
      <c r="C34" s="15" t="s">
        <v>40</v>
      </c>
      <c r="D34" s="68" t="s">
        <v>158</v>
      </c>
      <c r="E34" s="68" t="s">
        <v>89</v>
      </c>
      <c r="F34" s="48">
        <v>43</v>
      </c>
      <c r="G34" s="173">
        <f t="shared" si="1"/>
        <v>4</v>
      </c>
      <c r="H34" s="68" t="s">
        <v>118</v>
      </c>
      <c r="I34" s="68" t="s">
        <v>92</v>
      </c>
      <c r="J34" s="73" t="s">
        <v>105</v>
      </c>
      <c r="K34" s="73" t="s">
        <v>111</v>
      </c>
      <c r="L34" s="68" t="s">
        <v>129</v>
      </c>
      <c r="M34" s="48">
        <v>4</v>
      </c>
      <c r="N34" s="48">
        <v>5</v>
      </c>
      <c r="O34" s="48">
        <v>5</v>
      </c>
      <c r="P34" s="48">
        <v>5</v>
      </c>
      <c r="Q34" s="48">
        <v>3</v>
      </c>
      <c r="R34" s="48">
        <v>4</v>
      </c>
      <c r="S34" s="48">
        <v>3</v>
      </c>
      <c r="T34" s="48">
        <v>4</v>
      </c>
      <c r="U34" s="48">
        <v>5</v>
      </c>
      <c r="V34" s="48">
        <v>5</v>
      </c>
      <c r="W34" s="48">
        <v>3</v>
      </c>
      <c r="X34" s="48">
        <v>4</v>
      </c>
      <c r="Y34" s="48">
        <v>5</v>
      </c>
      <c r="Z34" s="48">
        <v>5</v>
      </c>
      <c r="AA34" s="48">
        <v>2</v>
      </c>
      <c r="AB34" s="48">
        <v>5</v>
      </c>
      <c r="AC34" s="48">
        <v>5</v>
      </c>
      <c r="AD34" s="48">
        <v>5</v>
      </c>
      <c r="AE34" s="48">
        <v>5</v>
      </c>
      <c r="AF34" s="48">
        <v>4</v>
      </c>
      <c r="AG34" s="48">
        <v>4</v>
      </c>
      <c r="AH34" s="48">
        <v>5</v>
      </c>
      <c r="AI34" s="48">
        <v>5</v>
      </c>
      <c r="AJ34" s="48">
        <v>5</v>
      </c>
      <c r="AK34" s="48">
        <v>2</v>
      </c>
      <c r="AL34" s="48">
        <v>4</v>
      </c>
      <c r="AM34" s="48">
        <v>2</v>
      </c>
      <c r="AN34" s="48">
        <v>2</v>
      </c>
      <c r="AO34" s="48">
        <v>4</v>
      </c>
      <c r="AP34" s="48">
        <v>5</v>
      </c>
      <c r="AQ34" s="48">
        <v>5</v>
      </c>
      <c r="AR34" s="48"/>
      <c r="AS34" s="48">
        <v>2</v>
      </c>
      <c r="AT34" s="48">
        <v>2</v>
      </c>
      <c r="AU34" s="48">
        <v>2</v>
      </c>
      <c r="AV34" s="48">
        <v>2</v>
      </c>
      <c r="AW34" s="48">
        <v>4</v>
      </c>
      <c r="AX34" s="48">
        <v>4</v>
      </c>
      <c r="AY34" s="48">
        <v>4</v>
      </c>
      <c r="AZ34" s="48">
        <v>2</v>
      </c>
      <c r="BA34" s="48">
        <v>4</v>
      </c>
      <c r="BB34" s="48">
        <v>2</v>
      </c>
      <c r="BC34" s="48">
        <v>3</v>
      </c>
      <c r="BD34" s="48">
        <v>2</v>
      </c>
      <c r="BE34" s="48">
        <v>4</v>
      </c>
      <c r="BF34" s="48">
        <v>4</v>
      </c>
      <c r="BG34" s="21"/>
      <c r="BH34" s="21">
        <f t="shared" si="2"/>
        <v>45</v>
      </c>
      <c r="BI34" s="60" t="s">
        <v>152</v>
      </c>
    </row>
    <row r="35" spans="1:61" s="22" customFormat="1" ht="15" customHeight="1" thickBot="1">
      <c r="A35"/>
      <c r="B35" s="55">
        <v>32</v>
      </c>
      <c r="C35" s="15" t="s">
        <v>40</v>
      </c>
      <c r="D35" s="68" t="s">
        <v>158</v>
      </c>
      <c r="E35" s="68" t="s">
        <v>89</v>
      </c>
      <c r="F35" s="48">
        <v>37</v>
      </c>
      <c r="G35" s="173">
        <f t="shared" si="1"/>
        <v>3</v>
      </c>
      <c r="H35" s="68" t="s">
        <v>117</v>
      </c>
      <c r="I35" s="68" t="s">
        <v>93</v>
      </c>
      <c r="J35" s="73" t="s">
        <v>105</v>
      </c>
      <c r="K35" s="73" t="s">
        <v>111</v>
      </c>
      <c r="L35" s="68" t="s">
        <v>129</v>
      </c>
      <c r="M35" s="48">
        <v>4</v>
      </c>
      <c r="N35" s="48">
        <v>3</v>
      </c>
      <c r="O35" s="48">
        <v>5</v>
      </c>
      <c r="P35" s="48">
        <v>4</v>
      </c>
      <c r="Q35" s="48">
        <v>4</v>
      </c>
      <c r="R35" s="48">
        <v>2</v>
      </c>
      <c r="S35" s="48">
        <v>4</v>
      </c>
      <c r="T35" s="48">
        <v>4</v>
      </c>
      <c r="U35" s="48">
        <v>4</v>
      </c>
      <c r="V35" s="48">
        <v>3</v>
      </c>
      <c r="W35" s="48">
        <v>4</v>
      </c>
      <c r="X35" s="48">
        <v>3</v>
      </c>
      <c r="Y35" s="48">
        <v>5</v>
      </c>
      <c r="Z35" s="48">
        <v>5</v>
      </c>
      <c r="AA35" s="48"/>
      <c r="AB35" s="48">
        <v>3</v>
      </c>
      <c r="AC35" s="48">
        <v>4</v>
      </c>
      <c r="AD35" s="48">
        <v>5</v>
      </c>
      <c r="AE35" s="48">
        <v>5</v>
      </c>
      <c r="AF35" s="48">
        <v>3</v>
      </c>
      <c r="AG35" s="48">
        <v>4</v>
      </c>
      <c r="AH35" s="48">
        <v>4</v>
      </c>
      <c r="AI35" s="48">
        <v>3</v>
      </c>
      <c r="AJ35" s="48">
        <v>1</v>
      </c>
      <c r="AK35" s="48">
        <v>3</v>
      </c>
      <c r="AL35" s="48">
        <v>3</v>
      </c>
      <c r="AM35" s="48">
        <v>3</v>
      </c>
      <c r="AN35" s="48">
        <v>3</v>
      </c>
      <c r="AO35" s="48">
        <v>4</v>
      </c>
      <c r="AP35" s="48">
        <v>5</v>
      </c>
      <c r="AQ35" s="48">
        <v>4</v>
      </c>
      <c r="AR35" s="48">
        <v>1</v>
      </c>
      <c r="AS35" s="48">
        <v>3</v>
      </c>
      <c r="AT35" s="48">
        <v>4</v>
      </c>
      <c r="AU35" s="48">
        <v>1</v>
      </c>
      <c r="AV35" s="48">
        <v>1</v>
      </c>
      <c r="AW35" s="48">
        <v>3</v>
      </c>
      <c r="AX35" s="48">
        <v>4</v>
      </c>
      <c r="AY35" s="48">
        <v>2</v>
      </c>
      <c r="AZ35" s="48">
        <v>2</v>
      </c>
      <c r="BA35" s="48">
        <v>1</v>
      </c>
      <c r="BB35" s="48">
        <v>3</v>
      </c>
      <c r="BC35" s="48">
        <v>3</v>
      </c>
      <c r="BD35" s="48">
        <v>3</v>
      </c>
      <c r="BE35" s="48">
        <v>1</v>
      </c>
      <c r="BF35" s="48">
        <v>4</v>
      </c>
      <c r="BG35" s="21"/>
      <c r="BH35" s="21">
        <f t="shared" si="2"/>
        <v>45</v>
      </c>
      <c r="BI35" s="60" t="s">
        <v>152</v>
      </c>
    </row>
    <row r="36" spans="1:61" s="22" customFormat="1" ht="15" customHeight="1" thickBot="1">
      <c r="A36"/>
      <c r="B36" s="55">
        <v>33</v>
      </c>
      <c r="C36" s="15" t="s">
        <v>40</v>
      </c>
      <c r="D36" s="68" t="s">
        <v>158</v>
      </c>
      <c r="E36" s="68" t="s">
        <v>89</v>
      </c>
      <c r="F36" s="48">
        <v>31</v>
      </c>
      <c r="G36" s="173">
        <f t="shared" si="1"/>
        <v>3</v>
      </c>
      <c r="H36" s="68" t="s">
        <v>121</v>
      </c>
      <c r="I36" s="68" t="s">
        <v>94</v>
      </c>
      <c r="J36" s="73" t="s">
        <v>105</v>
      </c>
      <c r="K36" s="73" t="s">
        <v>111</v>
      </c>
      <c r="L36" s="68" t="s">
        <v>131</v>
      </c>
      <c r="M36" s="48">
        <v>4</v>
      </c>
      <c r="N36" s="48">
        <v>3</v>
      </c>
      <c r="O36" s="48">
        <v>4</v>
      </c>
      <c r="P36" s="48">
        <v>4</v>
      </c>
      <c r="Q36" s="48">
        <v>3</v>
      </c>
      <c r="R36" s="48">
        <v>2</v>
      </c>
      <c r="S36" s="48">
        <v>5</v>
      </c>
      <c r="T36" s="48">
        <v>5</v>
      </c>
      <c r="U36" s="48">
        <v>5</v>
      </c>
      <c r="V36" s="48">
        <v>3</v>
      </c>
      <c r="W36" s="48">
        <v>4</v>
      </c>
      <c r="X36" s="48">
        <v>3</v>
      </c>
      <c r="Y36" s="48">
        <v>4</v>
      </c>
      <c r="Z36" s="48">
        <v>4</v>
      </c>
      <c r="AA36" s="48">
        <v>2</v>
      </c>
      <c r="AB36" s="48">
        <v>4</v>
      </c>
      <c r="AC36" s="48">
        <v>4</v>
      </c>
      <c r="AD36" s="48">
        <v>5</v>
      </c>
      <c r="AE36" s="48">
        <v>5</v>
      </c>
      <c r="AF36" s="48">
        <v>4</v>
      </c>
      <c r="AG36" s="48">
        <v>4</v>
      </c>
      <c r="AH36" s="48">
        <v>4</v>
      </c>
      <c r="AI36" s="48">
        <v>4</v>
      </c>
      <c r="AJ36" s="48">
        <v>2</v>
      </c>
      <c r="AK36" s="48">
        <v>4</v>
      </c>
      <c r="AL36" s="48">
        <v>4</v>
      </c>
      <c r="AM36" s="48">
        <v>3</v>
      </c>
      <c r="AN36" s="48">
        <v>3</v>
      </c>
      <c r="AO36" s="48">
        <v>3</v>
      </c>
      <c r="AP36" s="48">
        <v>5</v>
      </c>
      <c r="AQ36" s="48">
        <v>4</v>
      </c>
      <c r="AR36" s="48">
        <v>1</v>
      </c>
      <c r="AS36" s="48">
        <v>3</v>
      </c>
      <c r="AT36" s="48">
        <v>4</v>
      </c>
      <c r="AU36" s="48">
        <v>3</v>
      </c>
      <c r="AV36" s="48">
        <v>3</v>
      </c>
      <c r="AW36" s="48">
        <v>3</v>
      </c>
      <c r="AX36" s="48">
        <v>5</v>
      </c>
      <c r="AY36" s="48">
        <v>5</v>
      </c>
      <c r="AZ36" s="48">
        <v>3</v>
      </c>
      <c r="BA36" s="48">
        <v>4</v>
      </c>
      <c r="BB36" s="48">
        <v>3</v>
      </c>
      <c r="BC36" s="48">
        <v>4</v>
      </c>
      <c r="BD36" s="48">
        <v>3</v>
      </c>
      <c r="BE36" s="48">
        <v>4</v>
      </c>
      <c r="BF36" s="48">
        <v>4</v>
      </c>
      <c r="BG36" s="21"/>
      <c r="BH36" s="21">
        <f aca="true" t="shared" si="3" ref="BH36:BH67">COUNT(M36:BF36)</f>
        <v>46</v>
      </c>
      <c r="BI36" s="60" t="s">
        <v>152</v>
      </c>
    </row>
    <row r="37" spans="1:61" s="22" customFormat="1" ht="15" customHeight="1" thickBot="1">
      <c r="A37"/>
      <c r="B37" s="55">
        <v>34</v>
      </c>
      <c r="C37" s="15" t="s">
        <v>40</v>
      </c>
      <c r="D37" s="68" t="s">
        <v>158</v>
      </c>
      <c r="E37" s="68" t="s">
        <v>89</v>
      </c>
      <c r="F37" s="48">
        <v>49</v>
      </c>
      <c r="G37" s="173">
        <f t="shared" si="1"/>
        <v>4</v>
      </c>
      <c r="H37" s="68" t="s">
        <v>118</v>
      </c>
      <c r="I37" s="68" t="s">
        <v>94</v>
      </c>
      <c r="J37" s="73" t="s">
        <v>107</v>
      </c>
      <c r="K37" s="73" t="s">
        <v>111</v>
      </c>
      <c r="L37" s="68" t="s">
        <v>129</v>
      </c>
      <c r="M37" s="48">
        <v>2</v>
      </c>
      <c r="N37" s="48">
        <v>3</v>
      </c>
      <c r="O37" s="48">
        <v>3</v>
      </c>
      <c r="P37" s="48">
        <v>4</v>
      </c>
      <c r="Q37" s="48">
        <v>1</v>
      </c>
      <c r="R37" s="48">
        <v>5</v>
      </c>
      <c r="S37" s="48">
        <v>4</v>
      </c>
      <c r="T37" s="48">
        <v>4</v>
      </c>
      <c r="U37" s="48">
        <v>4</v>
      </c>
      <c r="V37" s="48">
        <v>4</v>
      </c>
      <c r="W37" s="48">
        <v>4</v>
      </c>
      <c r="X37" s="48">
        <v>4</v>
      </c>
      <c r="Y37" s="48">
        <v>4</v>
      </c>
      <c r="Z37" s="48">
        <v>5</v>
      </c>
      <c r="AA37" s="48">
        <v>1</v>
      </c>
      <c r="AB37" s="48">
        <v>5</v>
      </c>
      <c r="AC37" s="48">
        <v>5</v>
      </c>
      <c r="AD37" s="48">
        <v>5</v>
      </c>
      <c r="AE37" s="48">
        <v>5</v>
      </c>
      <c r="AF37" s="48">
        <v>5</v>
      </c>
      <c r="AG37" s="48">
        <v>5</v>
      </c>
      <c r="AH37" s="48">
        <v>5</v>
      </c>
      <c r="AI37" s="48">
        <v>5</v>
      </c>
      <c r="AJ37" s="48">
        <v>5</v>
      </c>
      <c r="AK37" s="48"/>
      <c r="AL37" s="48">
        <v>1</v>
      </c>
      <c r="AM37" s="48">
        <v>1</v>
      </c>
      <c r="AN37" s="48">
        <v>1</v>
      </c>
      <c r="AO37" s="48">
        <v>5</v>
      </c>
      <c r="AP37" s="48">
        <v>5</v>
      </c>
      <c r="AQ37" s="48">
        <v>5</v>
      </c>
      <c r="AR37" s="48"/>
      <c r="AS37" s="48">
        <v>1</v>
      </c>
      <c r="AT37" s="48">
        <v>5</v>
      </c>
      <c r="AU37" s="48">
        <v>1</v>
      </c>
      <c r="AV37" s="48">
        <v>1</v>
      </c>
      <c r="AW37" s="48">
        <v>1</v>
      </c>
      <c r="AX37" s="48">
        <v>1</v>
      </c>
      <c r="AY37" s="48">
        <v>1</v>
      </c>
      <c r="AZ37" s="48">
        <v>1</v>
      </c>
      <c r="BA37" s="48">
        <v>1</v>
      </c>
      <c r="BB37" s="48">
        <v>1</v>
      </c>
      <c r="BC37" s="48">
        <v>1</v>
      </c>
      <c r="BD37" s="48">
        <v>1</v>
      </c>
      <c r="BE37" s="48">
        <v>1</v>
      </c>
      <c r="BF37" s="48">
        <v>1</v>
      </c>
      <c r="BG37" s="21"/>
      <c r="BH37" s="21">
        <f t="shared" si="3"/>
        <v>44</v>
      </c>
      <c r="BI37" s="60"/>
    </row>
    <row r="38" spans="1:61" s="22" customFormat="1" ht="15" customHeight="1" thickBot="1">
      <c r="A38"/>
      <c r="B38" s="55">
        <v>35</v>
      </c>
      <c r="C38" s="15" t="s">
        <v>40</v>
      </c>
      <c r="D38" s="68" t="s">
        <v>158</v>
      </c>
      <c r="E38" s="68" t="s">
        <v>89</v>
      </c>
      <c r="F38" s="48">
        <v>35</v>
      </c>
      <c r="G38" s="173">
        <f t="shared" si="1"/>
        <v>3</v>
      </c>
      <c r="H38" s="68" t="s">
        <v>118</v>
      </c>
      <c r="I38" s="68" t="s">
        <v>95</v>
      </c>
      <c r="J38" s="73" t="s">
        <v>104</v>
      </c>
      <c r="K38" s="73" t="s">
        <v>111</v>
      </c>
      <c r="L38" s="68" t="s">
        <v>129</v>
      </c>
      <c r="M38" s="48">
        <v>2</v>
      </c>
      <c r="N38" s="48">
        <v>4</v>
      </c>
      <c r="O38" s="48">
        <v>5</v>
      </c>
      <c r="P38" s="48">
        <v>5</v>
      </c>
      <c r="Q38" s="48">
        <v>3</v>
      </c>
      <c r="R38" s="48">
        <v>2</v>
      </c>
      <c r="S38" s="48">
        <v>4</v>
      </c>
      <c r="T38" s="48">
        <v>5</v>
      </c>
      <c r="U38" s="48">
        <v>5</v>
      </c>
      <c r="V38" s="48">
        <v>2</v>
      </c>
      <c r="W38" s="48">
        <v>5</v>
      </c>
      <c r="X38" s="48">
        <v>4</v>
      </c>
      <c r="Y38" s="48">
        <v>5</v>
      </c>
      <c r="Z38" s="48">
        <v>5</v>
      </c>
      <c r="AA38" s="48">
        <v>2</v>
      </c>
      <c r="AB38" s="48">
        <v>4</v>
      </c>
      <c r="AC38" s="48">
        <v>5</v>
      </c>
      <c r="AD38" s="48">
        <v>5</v>
      </c>
      <c r="AE38" s="48">
        <v>5</v>
      </c>
      <c r="AF38" s="48">
        <v>3</v>
      </c>
      <c r="AG38" s="48">
        <v>5</v>
      </c>
      <c r="AH38" s="48">
        <v>5</v>
      </c>
      <c r="AI38" s="48">
        <v>5</v>
      </c>
      <c r="AJ38" s="48">
        <v>2</v>
      </c>
      <c r="AK38" s="48">
        <v>2</v>
      </c>
      <c r="AL38" s="48">
        <v>1</v>
      </c>
      <c r="AM38" s="48">
        <v>2</v>
      </c>
      <c r="AN38" s="48">
        <v>4</v>
      </c>
      <c r="AO38" s="48">
        <v>5</v>
      </c>
      <c r="AP38" s="48">
        <v>5</v>
      </c>
      <c r="AQ38" s="48">
        <v>4</v>
      </c>
      <c r="AR38" s="48">
        <v>2</v>
      </c>
      <c r="AS38" s="48">
        <v>4</v>
      </c>
      <c r="AT38" s="48">
        <v>2</v>
      </c>
      <c r="AU38" s="48">
        <v>2</v>
      </c>
      <c r="AV38" s="48">
        <v>4</v>
      </c>
      <c r="AW38" s="48">
        <v>2</v>
      </c>
      <c r="AX38" s="48">
        <v>4</v>
      </c>
      <c r="AY38" s="48">
        <v>2</v>
      </c>
      <c r="AZ38" s="48">
        <v>2</v>
      </c>
      <c r="BA38" s="48">
        <v>2</v>
      </c>
      <c r="BB38" s="48">
        <v>2</v>
      </c>
      <c r="BC38" s="48">
        <v>4</v>
      </c>
      <c r="BD38" s="48">
        <v>4</v>
      </c>
      <c r="BE38" s="48">
        <v>2</v>
      </c>
      <c r="BF38" s="48">
        <v>5</v>
      </c>
      <c r="BG38" s="21"/>
      <c r="BH38" s="21">
        <f>COUNT(M38:BG38)</f>
        <v>46</v>
      </c>
      <c r="BI38" s="60" t="s">
        <v>152</v>
      </c>
    </row>
    <row r="39" spans="1:61" s="22" customFormat="1" ht="15" customHeight="1" thickBot="1">
      <c r="A39"/>
      <c r="B39" s="55">
        <v>36</v>
      </c>
      <c r="C39" s="15" t="s">
        <v>40</v>
      </c>
      <c r="D39" s="68" t="s">
        <v>158</v>
      </c>
      <c r="E39" s="68" t="s">
        <v>89</v>
      </c>
      <c r="F39" s="48">
        <v>70</v>
      </c>
      <c r="G39" s="173">
        <f t="shared" si="1"/>
        <v>6</v>
      </c>
      <c r="H39" s="68" t="s">
        <v>118</v>
      </c>
      <c r="I39" s="68" t="s">
        <v>93</v>
      </c>
      <c r="J39" s="73" t="s">
        <v>105</v>
      </c>
      <c r="K39" s="73" t="s">
        <v>111</v>
      </c>
      <c r="L39" s="68" t="s">
        <v>130</v>
      </c>
      <c r="M39" s="48">
        <v>3</v>
      </c>
      <c r="N39" s="48">
        <v>3</v>
      </c>
      <c r="O39" s="48">
        <v>3</v>
      </c>
      <c r="P39" s="48">
        <v>3</v>
      </c>
      <c r="Q39" s="48">
        <v>3</v>
      </c>
      <c r="R39" s="48">
        <v>3</v>
      </c>
      <c r="S39" s="48">
        <v>4</v>
      </c>
      <c r="T39" s="48">
        <v>4</v>
      </c>
      <c r="U39" s="48">
        <v>3</v>
      </c>
      <c r="V39" s="48">
        <v>3</v>
      </c>
      <c r="W39" s="48">
        <v>4</v>
      </c>
      <c r="X39" s="48">
        <v>3</v>
      </c>
      <c r="Y39" s="48">
        <v>5</v>
      </c>
      <c r="Z39" s="48">
        <v>5</v>
      </c>
      <c r="AA39" s="48">
        <v>3</v>
      </c>
      <c r="AB39" s="48">
        <v>5</v>
      </c>
      <c r="AC39" s="48">
        <v>5</v>
      </c>
      <c r="AD39" s="48">
        <v>5</v>
      </c>
      <c r="AE39" s="48">
        <v>4</v>
      </c>
      <c r="AF39" s="48">
        <v>3</v>
      </c>
      <c r="AG39" s="48">
        <v>4</v>
      </c>
      <c r="AH39" s="48">
        <v>4</v>
      </c>
      <c r="AI39" s="48">
        <v>3</v>
      </c>
      <c r="AJ39" s="48">
        <v>4</v>
      </c>
      <c r="AK39" s="48">
        <v>3</v>
      </c>
      <c r="AL39" s="48">
        <v>3</v>
      </c>
      <c r="AM39" s="48">
        <v>3</v>
      </c>
      <c r="AN39" s="48">
        <v>4</v>
      </c>
      <c r="AO39" s="48">
        <v>5</v>
      </c>
      <c r="AP39" s="48">
        <v>5</v>
      </c>
      <c r="AQ39" s="48">
        <v>4</v>
      </c>
      <c r="AR39" s="48">
        <v>4</v>
      </c>
      <c r="AS39" s="48">
        <v>4</v>
      </c>
      <c r="AT39" s="48">
        <v>3</v>
      </c>
      <c r="AU39" s="48">
        <v>3</v>
      </c>
      <c r="AV39" s="48">
        <v>3</v>
      </c>
      <c r="AW39" s="48">
        <v>4</v>
      </c>
      <c r="AX39" s="48">
        <v>4</v>
      </c>
      <c r="AY39" s="48">
        <v>3</v>
      </c>
      <c r="AZ39" s="48">
        <v>3</v>
      </c>
      <c r="BA39" s="48">
        <v>4</v>
      </c>
      <c r="BB39" s="48">
        <v>4</v>
      </c>
      <c r="BC39" s="48">
        <v>4</v>
      </c>
      <c r="BD39" s="48">
        <v>3</v>
      </c>
      <c r="BE39" s="48">
        <v>4</v>
      </c>
      <c r="BF39" s="48">
        <v>4</v>
      </c>
      <c r="BG39" s="21"/>
      <c r="BH39" s="21">
        <f t="shared" si="3"/>
        <v>46</v>
      </c>
      <c r="BI39" s="60" t="s">
        <v>152</v>
      </c>
    </row>
    <row r="40" spans="1:61" s="22" customFormat="1" ht="15" customHeight="1" thickBot="1">
      <c r="A40"/>
      <c r="B40" s="55">
        <v>37</v>
      </c>
      <c r="C40" s="15" t="s">
        <v>40</v>
      </c>
      <c r="D40" s="68" t="s">
        <v>158</v>
      </c>
      <c r="E40" s="68" t="s">
        <v>89</v>
      </c>
      <c r="F40" s="48">
        <v>51</v>
      </c>
      <c r="G40" s="173">
        <f t="shared" si="1"/>
        <v>5</v>
      </c>
      <c r="H40" s="68" t="s">
        <v>118</v>
      </c>
      <c r="I40" s="68" t="s">
        <v>95</v>
      </c>
      <c r="J40" s="73" t="s">
        <v>106</v>
      </c>
      <c r="K40" s="73" t="s">
        <v>111</v>
      </c>
      <c r="L40" s="68" t="s">
        <v>129</v>
      </c>
      <c r="M40" s="48">
        <v>4</v>
      </c>
      <c r="N40" s="48">
        <v>4</v>
      </c>
      <c r="O40" s="48">
        <v>5</v>
      </c>
      <c r="P40" s="48">
        <v>2</v>
      </c>
      <c r="Q40" s="48">
        <v>3</v>
      </c>
      <c r="R40" s="48">
        <v>4</v>
      </c>
      <c r="S40" s="48">
        <v>4</v>
      </c>
      <c r="T40" s="48">
        <v>5</v>
      </c>
      <c r="U40" s="48">
        <v>2</v>
      </c>
      <c r="V40" s="48">
        <v>4</v>
      </c>
      <c r="W40" s="48">
        <v>4</v>
      </c>
      <c r="X40" s="48">
        <v>3</v>
      </c>
      <c r="Y40" s="48">
        <v>5</v>
      </c>
      <c r="Z40" s="48">
        <v>5</v>
      </c>
      <c r="AA40" s="48">
        <v>2</v>
      </c>
      <c r="AB40" s="48">
        <v>5</v>
      </c>
      <c r="AC40" s="48">
        <v>4</v>
      </c>
      <c r="AD40" s="48">
        <v>5</v>
      </c>
      <c r="AE40" s="48">
        <v>3</v>
      </c>
      <c r="AF40" s="48">
        <v>2</v>
      </c>
      <c r="AG40" s="48">
        <v>4</v>
      </c>
      <c r="AH40" s="48">
        <v>4</v>
      </c>
      <c r="AI40" s="48">
        <v>4</v>
      </c>
      <c r="AJ40" s="48">
        <v>2</v>
      </c>
      <c r="AK40" s="48">
        <v>2</v>
      </c>
      <c r="AL40" s="48">
        <v>4</v>
      </c>
      <c r="AM40" s="48">
        <v>2</v>
      </c>
      <c r="AN40" s="48">
        <v>4</v>
      </c>
      <c r="AO40" s="48">
        <v>5</v>
      </c>
      <c r="AP40" s="48">
        <v>5</v>
      </c>
      <c r="AQ40" s="48">
        <v>5</v>
      </c>
      <c r="AR40" s="48">
        <v>2</v>
      </c>
      <c r="AS40" s="48">
        <v>5</v>
      </c>
      <c r="AT40" s="48">
        <v>2</v>
      </c>
      <c r="AU40" s="48">
        <v>5</v>
      </c>
      <c r="AV40" s="48">
        <v>5</v>
      </c>
      <c r="AW40" s="48">
        <v>5</v>
      </c>
      <c r="AX40" s="48">
        <v>5</v>
      </c>
      <c r="AY40" s="48">
        <v>2</v>
      </c>
      <c r="AZ40" s="48">
        <v>2</v>
      </c>
      <c r="BA40" s="48">
        <v>3</v>
      </c>
      <c r="BB40" s="48">
        <v>3</v>
      </c>
      <c r="BC40" s="48">
        <v>4</v>
      </c>
      <c r="BD40" s="48">
        <v>2</v>
      </c>
      <c r="BE40" s="48">
        <v>5</v>
      </c>
      <c r="BF40" s="48">
        <v>5</v>
      </c>
      <c r="BG40" s="21"/>
      <c r="BH40" s="21">
        <f t="shared" si="3"/>
        <v>46</v>
      </c>
      <c r="BI40" s="60" t="s">
        <v>151</v>
      </c>
    </row>
    <row r="41" spans="1:61" s="22" customFormat="1" ht="15" customHeight="1" thickBot="1">
      <c r="A41"/>
      <c r="B41" s="55">
        <v>38</v>
      </c>
      <c r="C41" s="15" t="s">
        <v>40</v>
      </c>
      <c r="D41" s="68" t="s">
        <v>158</v>
      </c>
      <c r="E41" s="68" t="s">
        <v>89</v>
      </c>
      <c r="F41" s="48">
        <v>37</v>
      </c>
      <c r="G41" s="173">
        <f t="shared" si="1"/>
        <v>3</v>
      </c>
      <c r="H41" s="68" t="s">
        <v>118</v>
      </c>
      <c r="I41" s="68" t="s">
        <v>94</v>
      </c>
      <c r="J41" s="73" t="s">
        <v>105</v>
      </c>
      <c r="K41" s="73" t="s">
        <v>111</v>
      </c>
      <c r="L41" s="68" t="s">
        <v>129</v>
      </c>
      <c r="M41" s="48">
        <v>4</v>
      </c>
      <c r="N41" s="48">
        <v>4</v>
      </c>
      <c r="O41" s="48">
        <v>5</v>
      </c>
      <c r="P41" s="48">
        <v>5</v>
      </c>
      <c r="Q41" s="48">
        <v>4</v>
      </c>
      <c r="R41" s="48">
        <v>4</v>
      </c>
      <c r="S41" s="48">
        <v>4</v>
      </c>
      <c r="T41" s="48">
        <v>5</v>
      </c>
      <c r="U41" s="48">
        <v>5</v>
      </c>
      <c r="V41" s="48">
        <v>4</v>
      </c>
      <c r="W41" s="48">
        <v>4</v>
      </c>
      <c r="X41" s="48">
        <v>4</v>
      </c>
      <c r="Y41" s="48">
        <v>5</v>
      </c>
      <c r="Z41" s="48">
        <v>5</v>
      </c>
      <c r="AA41" s="48">
        <v>4</v>
      </c>
      <c r="AB41" s="48">
        <v>4</v>
      </c>
      <c r="AC41" s="48">
        <v>5</v>
      </c>
      <c r="AD41" s="48">
        <v>5</v>
      </c>
      <c r="AE41" s="48">
        <v>5</v>
      </c>
      <c r="AF41" s="48">
        <v>3</v>
      </c>
      <c r="AG41" s="48">
        <v>4</v>
      </c>
      <c r="AH41" s="48">
        <v>3</v>
      </c>
      <c r="AI41" s="48">
        <v>4</v>
      </c>
      <c r="AJ41" s="48">
        <v>1</v>
      </c>
      <c r="AK41" s="48">
        <v>1</v>
      </c>
      <c r="AL41" s="48">
        <v>1</v>
      </c>
      <c r="AM41" s="48">
        <v>3</v>
      </c>
      <c r="AN41" s="48">
        <v>4</v>
      </c>
      <c r="AO41" s="48">
        <v>4</v>
      </c>
      <c r="AP41" s="48">
        <v>5</v>
      </c>
      <c r="AQ41" s="48">
        <v>5</v>
      </c>
      <c r="AR41" s="48">
        <v>1</v>
      </c>
      <c r="AS41" s="48">
        <v>3</v>
      </c>
      <c r="AT41" s="48">
        <v>1</v>
      </c>
      <c r="AU41" s="48">
        <v>3</v>
      </c>
      <c r="AV41" s="48">
        <v>3</v>
      </c>
      <c r="AW41" s="48">
        <v>4</v>
      </c>
      <c r="AX41" s="48">
        <v>4</v>
      </c>
      <c r="AY41" s="48">
        <v>2</v>
      </c>
      <c r="AZ41" s="48">
        <v>3</v>
      </c>
      <c r="BA41" s="48">
        <v>3</v>
      </c>
      <c r="BB41" s="48">
        <v>3</v>
      </c>
      <c r="BC41" s="48">
        <v>4</v>
      </c>
      <c r="BD41" s="48">
        <v>2</v>
      </c>
      <c r="BE41" s="48">
        <v>4</v>
      </c>
      <c r="BF41" s="48">
        <v>5</v>
      </c>
      <c r="BG41" s="21"/>
      <c r="BH41" s="21">
        <f t="shared" si="3"/>
        <v>46</v>
      </c>
      <c r="BI41" s="60" t="s">
        <v>152</v>
      </c>
    </row>
    <row r="42" spans="1:61" s="22" customFormat="1" ht="15" customHeight="1" thickBot="1">
      <c r="A42"/>
      <c r="B42" s="55">
        <v>39</v>
      </c>
      <c r="C42" s="15" t="s">
        <v>40</v>
      </c>
      <c r="D42" s="68" t="s">
        <v>158</v>
      </c>
      <c r="E42" s="68" t="s">
        <v>89</v>
      </c>
      <c r="F42" s="48">
        <v>40</v>
      </c>
      <c r="G42" s="173">
        <f t="shared" si="1"/>
        <v>4</v>
      </c>
      <c r="H42" s="68" t="s">
        <v>117</v>
      </c>
      <c r="I42" s="68" t="s">
        <v>94</v>
      </c>
      <c r="J42" s="73" t="s">
        <v>103</v>
      </c>
      <c r="K42" s="73" t="s">
        <v>109</v>
      </c>
      <c r="L42" s="68" t="s">
        <v>129</v>
      </c>
      <c r="M42" s="48">
        <v>2</v>
      </c>
      <c r="N42" s="48">
        <v>3</v>
      </c>
      <c r="O42" s="48">
        <v>5</v>
      </c>
      <c r="P42" s="48">
        <v>3</v>
      </c>
      <c r="Q42" s="48">
        <v>4</v>
      </c>
      <c r="R42" s="48">
        <v>2</v>
      </c>
      <c r="S42" s="48">
        <v>3</v>
      </c>
      <c r="T42" s="48">
        <v>3</v>
      </c>
      <c r="U42" s="48">
        <v>2</v>
      </c>
      <c r="V42" s="48">
        <v>5</v>
      </c>
      <c r="W42" s="48">
        <v>5</v>
      </c>
      <c r="X42" s="48">
        <v>5</v>
      </c>
      <c r="Y42" s="48">
        <v>4</v>
      </c>
      <c r="Z42" s="48">
        <v>4</v>
      </c>
      <c r="AA42" s="48">
        <v>3</v>
      </c>
      <c r="AB42" s="48">
        <v>4</v>
      </c>
      <c r="AC42" s="48">
        <v>4</v>
      </c>
      <c r="AD42" s="48">
        <v>4</v>
      </c>
      <c r="AE42" s="48">
        <v>4</v>
      </c>
      <c r="AF42" s="48">
        <v>2</v>
      </c>
      <c r="AG42" s="48">
        <v>3</v>
      </c>
      <c r="AH42" s="48">
        <v>3</v>
      </c>
      <c r="AI42" s="48">
        <v>4</v>
      </c>
      <c r="AJ42" s="48">
        <v>2</v>
      </c>
      <c r="AK42" s="48">
        <v>2</v>
      </c>
      <c r="AL42" s="48">
        <v>2</v>
      </c>
      <c r="AM42" s="48">
        <v>2</v>
      </c>
      <c r="AN42" s="48">
        <v>2</v>
      </c>
      <c r="AO42" s="48">
        <v>2</v>
      </c>
      <c r="AP42" s="48">
        <v>4</v>
      </c>
      <c r="AQ42" s="48">
        <v>4</v>
      </c>
      <c r="AR42" s="48">
        <v>2</v>
      </c>
      <c r="AS42" s="48">
        <v>2</v>
      </c>
      <c r="AT42" s="48">
        <v>3</v>
      </c>
      <c r="AU42" s="48">
        <v>3</v>
      </c>
      <c r="AV42" s="48">
        <v>3</v>
      </c>
      <c r="AW42" s="48">
        <v>2</v>
      </c>
      <c r="AX42" s="48">
        <v>5</v>
      </c>
      <c r="AY42" s="48">
        <v>1</v>
      </c>
      <c r="AZ42" s="48">
        <v>1</v>
      </c>
      <c r="BA42" s="48">
        <v>2</v>
      </c>
      <c r="BB42" s="48">
        <v>2</v>
      </c>
      <c r="BC42" s="48">
        <v>2</v>
      </c>
      <c r="BD42" s="48">
        <v>2</v>
      </c>
      <c r="BE42" s="48">
        <v>2</v>
      </c>
      <c r="BF42" s="48">
        <v>4</v>
      </c>
      <c r="BG42" s="21"/>
      <c r="BH42" s="21">
        <f t="shared" si="3"/>
        <v>46</v>
      </c>
      <c r="BI42" s="60" t="s">
        <v>151</v>
      </c>
    </row>
    <row r="43" spans="1:61" s="22" customFormat="1" ht="15" customHeight="1" thickBot="1">
      <c r="A43"/>
      <c r="B43" s="55">
        <v>40</v>
      </c>
      <c r="C43" s="15" t="s">
        <v>40</v>
      </c>
      <c r="D43" s="68" t="s">
        <v>158</v>
      </c>
      <c r="E43" s="68" t="s">
        <v>89</v>
      </c>
      <c r="F43" s="48">
        <v>52</v>
      </c>
      <c r="G43" s="173">
        <f t="shared" si="1"/>
        <v>5</v>
      </c>
      <c r="H43" s="68" t="s">
        <v>118</v>
      </c>
      <c r="I43" s="68" t="s">
        <v>95</v>
      </c>
      <c r="J43" s="73" t="s">
        <v>106</v>
      </c>
      <c r="K43" s="73" t="s">
        <v>111</v>
      </c>
      <c r="L43" s="68" t="s">
        <v>129</v>
      </c>
      <c r="M43" s="48">
        <v>4</v>
      </c>
      <c r="N43" s="48">
        <v>4</v>
      </c>
      <c r="O43" s="48">
        <v>5</v>
      </c>
      <c r="P43" s="48">
        <v>4</v>
      </c>
      <c r="Q43" s="48">
        <v>4</v>
      </c>
      <c r="R43" s="48">
        <v>2</v>
      </c>
      <c r="S43" s="48">
        <v>4</v>
      </c>
      <c r="T43" s="48">
        <v>5</v>
      </c>
      <c r="U43" s="48">
        <v>4</v>
      </c>
      <c r="V43" s="48">
        <v>3</v>
      </c>
      <c r="W43" s="48">
        <v>4</v>
      </c>
      <c r="X43" s="48">
        <v>4</v>
      </c>
      <c r="Y43" s="48">
        <v>5</v>
      </c>
      <c r="Z43" s="48">
        <v>5</v>
      </c>
      <c r="AA43" s="48">
        <v>2</v>
      </c>
      <c r="AB43" s="48">
        <v>5</v>
      </c>
      <c r="AC43" s="48">
        <v>5</v>
      </c>
      <c r="AD43" s="48">
        <v>5</v>
      </c>
      <c r="AE43" s="48">
        <v>5</v>
      </c>
      <c r="AF43" s="48">
        <v>3</v>
      </c>
      <c r="AG43" s="48">
        <v>5</v>
      </c>
      <c r="AH43" s="48">
        <v>4</v>
      </c>
      <c r="AI43" s="48">
        <v>4</v>
      </c>
      <c r="AJ43" s="48">
        <v>2</v>
      </c>
      <c r="AK43" s="48">
        <v>2</v>
      </c>
      <c r="AL43" s="48">
        <v>2</v>
      </c>
      <c r="AM43" s="48">
        <v>2</v>
      </c>
      <c r="AN43" s="48">
        <v>3</v>
      </c>
      <c r="AO43" s="48">
        <v>4</v>
      </c>
      <c r="AP43" s="48">
        <v>5</v>
      </c>
      <c r="AQ43" s="48">
        <v>5</v>
      </c>
      <c r="AR43" s="48">
        <v>1</v>
      </c>
      <c r="AS43" s="48">
        <v>4</v>
      </c>
      <c r="AT43" s="48">
        <v>2</v>
      </c>
      <c r="AU43" s="48">
        <v>1</v>
      </c>
      <c r="AV43" s="48">
        <v>2</v>
      </c>
      <c r="AW43" s="48">
        <v>2</v>
      </c>
      <c r="AX43" s="48">
        <v>4</v>
      </c>
      <c r="AY43" s="48">
        <v>2</v>
      </c>
      <c r="AZ43" s="48">
        <v>2</v>
      </c>
      <c r="BA43" s="48">
        <v>2</v>
      </c>
      <c r="BB43" s="48">
        <v>4</v>
      </c>
      <c r="BC43" s="48">
        <v>2</v>
      </c>
      <c r="BD43" s="48">
        <v>3</v>
      </c>
      <c r="BE43" s="48">
        <v>2</v>
      </c>
      <c r="BF43" s="48">
        <v>4</v>
      </c>
      <c r="BG43" s="21"/>
      <c r="BH43" s="21">
        <f t="shared" si="3"/>
        <v>46</v>
      </c>
      <c r="BI43" s="60" t="s">
        <v>152</v>
      </c>
    </row>
    <row r="44" spans="1:61" s="22" customFormat="1" ht="15" customHeight="1" thickBot="1">
      <c r="A44"/>
      <c r="B44" s="55">
        <v>41</v>
      </c>
      <c r="C44" s="15" t="s">
        <v>40</v>
      </c>
      <c r="D44" s="68" t="s">
        <v>158</v>
      </c>
      <c r="E44" s="68" t="s">
        <v>89</v>
      </c>
      <c r="F44" s="48">
        <v>51</v>
      </c>
      <c r="G44" s="173">
        <f t="shared" si="1"/>
        <v>5</v>
      </c>
      <c r="H44" s="68" t="s">
        <v>118</v>
      </c>
      <c r="I44" s="68" t="s">
        <v>93</v>
      </c>
      <c r="J44" s="73" t="s">
        <v>105</v>
      </c>
      <c r="K44" s="73" t="s">
        <v>111</v>
      </c>
      <c r="L44" s="68" t="s">
        <v>129</v>
      </c>
      <c r="M44" s="48">
        <v>3</v>
      </c>
      <c r="N44" s="48">
        <v>3</v>
      </c>
      <c r="O44" s="48">
        <v>5</v>
      </c>
      <c r="P44" s="48">
        <v>4</v>
      </c>
      <c r="Q44" s="48">
        <v>3</v>
      </c>
      <c r="R44" s="48">
        <v>3</v>
      </c>
      <c r="S44" s="48">
        <v>4</v>
      </c>
      <c r="T44" s="48">
        <v>3</v>
      </c>
      <c r="U44" s="48">
        <v>3</v>
      </c>
      <c r="V44" s="48">
        <v>4</v>
      </c>
      <c r="W44" s="48">
        <v>4</v>
      </c>
      <c r="X44" s="48">
        <v>5</v>
      </c>
      <c r="Y44" s="48">
        <v>4</v>
      </c>
      <c r="Z44" s="48">
        <v>3</v>
      </c>
      <c r="AA44" s="48">
        <v>3</v>
      </c>
      <c r="AB44" s="48">
        <v>4</v>
      </c>
      <c r="AC44" s="48">
        <v>4</v>
      </c>
      <c r="AD44" s="48">
        <v>4</v>
      </c>
      <c r="AE44" s="48">
        <v>4</v>
      </c>
      <c r="AF44" s="48">
        <v>5</v>
      </c>
      <c r="AG44" s="48">
        <v>4</v>
      </c>
      <c r="AH44" s="48">
        <v>3</v>
      </c>
      <c r="AI44" s="48">
        <v>3</v>
      </c>
      <c r="AJ44" s="48">
        <v>3</v>
      </c>
      <c r="AK44" s="48">
        <v>4</v>
      </c>
      <c r="AL44" s="48">
        <v>3</v>
      </c>
      <c r="AM44" s="48">
        <v>3</v>
      </c>
      <c r="AN44" s="48">
        <v>4</v>
      </c>
      <c r="AO44" s="48">
        <v>3</v>
      </c>
      <c r="AP44" s="48">
        <v>4</v>
      </c>
      <c r="AQ44" s="48">
        <v>4</v>
      </c>
      <c r="AR44" s="48">
        <v>1</v>
      </c>
      <c r="AS44" s="48">
        <v>4</v>
      </c>
      <c r="AT44" s="48">
        <v>4</v>
      </c>
      <c r="AU44" s="48">
        <v>1</v>
      </c>
      <c r="AV44" s="48">
        <v>4</v>
      </c>
      <c r="AW44" s="48">
        <v>3</v>
      </c>
      <c r="AX44" s="48">
        <v>4</v>
      </c>
      <c r="AY44" s="48">
        <v>3</v>
      </c>
      <c r="AZ44" s="48">
        <v>3</v>
      </c>
      <c r="BA44" s="48">
        <v>3</v>
      </c>
      <c r="BB44" s="48">
        <v>3</v>
      </c>
      <c r="BC44" s="48">
        <v>4</v>
      </c>
      <c r="BD44" s="48">
        <v>4</v>
      </c>
      <c r="BE44" s="48">
        <v>3</v>
      </c>
      <c r="BF44" s="48">
        <v>4</v>
      </c>
      <c r="BG44" s="21"/>
      <c r="BH44" s="21">
        <f t="shared" si="3"/>
        <v>46</v>
      </c>
      <c r="BI44" s="60" t="s">
        <v>152</v>
      </c>
    </row>
    <row r="45" spans="1:61" s="22" customFormat="1" ht="15" customHeight="1" thickBot="1">
      <c r="A45"/>
      <c r="B45" s="55">
        <v>42</v>
      </c>
      <c r="C45" s="15" t="s">
        <v>40</v>
      </c>
      <c r="D45" s="68" t="s">
        <v>158</v>
      </c>
      <c r="E45" s="68" t="s">
        <v>89</v>
      </c>
      <c r="F45" s="48">
        <v>56</v>
      </c>
      <c r="G45" s="173">
        <f t="shared" si="1"/>
        <v>5</v>
      </c>
      <c r="H45" s="68" t="s">
        <v>118</v>
      </c>
      <c r="I45" s="68" t="s">
        <v>93</v>
      </c>
      <c r="J45" s="73" t="s">
        <v>105</v>
      </c>
      <c r="K45" s="73" t="s">
        <v>110</v>
      </c>
      <c r="L45" s="68" t="s">
        <v>129</v>
      </c>
      <c r="M45" s="48">
        <v>3</v>
      </c>
      <c r="N45" s="48">
        <v>3</v>
      </c>
      <c r="O45" s="48">
        <v>5</v>
      </c>
      <c r="P45" s="48">
        <v>4</v>
      </c>
      <c r="Q45" s="48">
        <v>4</v>
      </c>
      <c r="R45" s="48">
        <v>4</v>
      </c>
      <c r="S45" s="48">
        <v>4</v>
      </c>
      <c r="T45" s="48">
        <v>4</v>
      </c>
      <c r="U45" s="48">
        <v>3</v>
      </c>
      <c r="V45" s="48">
        <v>4</v>
      </c>
      <c r="W45" s="48">
        <v>4</v>
      </c>
      <c r="X45" s="48">
        <v>3</v>
      </c>
      <c r="Y45" s="48">
        <v>4</v>
      </c>
      <c r="Z45" s="48">
        <v>4</v>
      </c>
      <c r="AA45" s="48">
        <v>4</v>
      </c>
      <c r="AB45" s="48">
        <v>4</v>
      </c>
      <c r="AC45" s="48">
        <v>3</v>
      </c>
      <c r="AD45" s="48">
        <v>4</v>
      </c>
      <c r="AE45" s="48">
        <v>4</v>
      </c>
      <c r="AF45" s="48">
        <v>4</v>
      </c>
      <c r="AG45" s="48">
        <v>3</v>
      </c>
      <c r="AH45" s="48">
        <v>4</v>
      </c>
      <c r="AI45" s="48">
        <v>4</v>
      </c>
      <c r="AJ45" s="48">
        <v>4</v>
      </c>
      <c r="AK45" s="48">
        <v>4</v>
      </c>
      <c r="AL45" s="48">
        <v>2</v>
      </c>
      <c r="AM45" s="48">
        <v>4</v>
      </c>
      <c r="AN45" s="48">
        <v>2</v>
      </c>
      <c r="AO45" s="48">
        <v>4</v>
      </c>
      <c r="AP45" s="48">
        <v>4</v>
      </c>
      <c r="AQ45" s="48">
        <v>4</v>
      </c>
      <c r="AR45" s="48">
        <v>2</v>
      </c>
      <c r="AS45" s="48">
        <v>2</v>
      </c>
      <c r="AT45" s="48">
        <v>3</v>
      </c>
      <c r="AU45" s="48">
        <v>2</v>
      </c>
      <c r="AV45" s="48">
        <v>2</v>
      </c>
      <c r="AW45" s="48">
        <v>2</v>
      </c>
      <c r="AX45" s="48">
        <v>4</v>
      </c>
      <c r="AY45" s="48">
        <v>2</v>
      </c>
      <c r="AZ45" s="48">
        <v>2</v>
      </c>
      <c r="BA45" s="48">
        <v>4</v>
      </c>
      <c r="BB45" s="48">
        <v>2</v>
      </c>
      <c r="BC45" s="48">
        <v>4</v>
      </c>
      <c r="BD45" s="48">
        <v>2</v>
      </c>
      <c r="BE45" s="48">
        <v>2</v>
      </c>
      <c r="BF45" s="48">
        <v>4</v>
      </c>
      <c r="BG45" s="21"/>
      <c r="BH45" s="21">
        <f t="shared" si="3"/>
        <v>46</v>
      </c>
      <c r="BI45" s="60"/>
    </row>
    <row r="46" spans="1:61" s="22" customFormat="1" ht="15" customHeight="1" thickBot="1">
      <c r="A46"/>
      <c r="B46" s="55">
        <v>43</v>
      </c>
      <c r="C46" s="15" t="s">
        <v>40</v>
      </c>
      <c r="D46" s="68" t="s">
        <v>158</v>
      </c>
      <c r="E46" s="68" t="s">
        <v>89</v>
      </c>
      <c r="F46" s="48">
        <v>53</v>
      </c>
      <c r="G46" s="173">
        <f t="shared" si="1"/>
        <v>5</v>
      </c>
      <c r="H46" s="68" t="s">
        <v>118</v>
      </c>
      <c r="I46" s="68" t="s">
        <v>94</v>
      </c>
      <c r="J46" s="73" t="s">
        <v>103</v>
      </c>
      <c r="K46" s="73" t="s">
        <v>111</v>
      </c>
      <c r="L46" s="68" t="s">
        <v>130</v>
      </c>
      <c r="M46" s="48">
        <v>4</v>
      </c>
      <c r="N46" s="48">
        <v>4</v>
      </c>
      <c r="O46" s="48">
        <v>5</v>
      </c>
      <c r="P46" s="48">
        <v>5</v>
      </c>
      <c r="Q46" s="48">
        <v>3</v>
      </c>
      <c r="R46" s="48">
        <v>3</v>
      </c>
      <c r="S46" s="48">
        <v>4</v>
      </c>
      <c r="T46" s="48">
        <v>4</v>
      </c>
      <c r="U46" s="48">
        <v>4</v>
      </c>
      <c r="V46" s="48">
        <v>5</v>
      </c>
      <c r="W46" s="48">
        <v>5</v>
      </c>
      <c r="X46" s="48">
        <v>4</v>
      </c>
      <c r="Y46" s="48">
        <v>4</v>
      </c>
      <c r="Z46" s="48">
        <v>4</v>
      </c>
      <c r="AA46" s="48">
        <v>3</v>
      </c>
      <c r="AB46" s="48">
        <v>4</v>
      </c>
      <c r="AC46" s="48">
        <v>4</v>
      </c>
      <c r="AD46" s="48">
        <v>4</v>
      </c>
      <c r="AE46" s="48">
        <v>3</v>
      </c>
      <c r="AF46" s="48">
        <v>3</v>
      </c>
      <c r="AG46" s="48">
        <v>3</v>
      </c>
      <c r="AH46" s="48">
        <v>4</v>
      </c>
      <c r="AI46" s="48">
        <v>4</v>
      </c>
      <c r="AJ46" s="48">
        <v>3</v>
      </c>
      <c r="AK46" s="48">
        <v>3</v>
      </c>
      <c r="AL46" s="48">
        <v>4</v>
      </c>
      <c r="AM46" s="48">
        <v>4</v>
      </c>
      <c r="AN46" s="48">
        <v>3</v>
      </c>
      <c r="AO46" s="48">
        <v>4</v>
      </c>
      <c r="AP46" s="48">
        <v>4</v>
      </c>
      <c r="AQ46" s="48">
        <v>4</v>
      </c>
      <c r="AR46" s="48">
        <v>1</v>
      </c>
      <c r="AS46" s="48">
        <v>3</v>
      </c>
      <c r="AT46" s="48">
        <v>1</v>
      </c>
      <c r="AU46" s="48">
        <v>3</v>
      </c>
      <c r="AV46" s="48">
        <v>3</v>
      </c>
      <c r="AW46" s="48">
        <v>3</v>
      </c>
      <c r="AX46" s="48">
        <v>4</v>
      </c>
      <c r="AY46" s="48">
        <v>3</v>
      </c>
      <c r="AZ46" s="48">
        <v>3</v>
      </c>
      <c r="BA46" s="48">
        <v>4</v>
      </c>
      <c r="BB46" s="48">
        <v>4</v>
      </c>
      <c r="BC46" s="48">
        <v>4</v>
      </c>
      <c r="BD46" s="48">
        <v>3</v>
      </c>
      <c r="BE46" s="48">
        <v>4</v>
      </c>
      <c r="BF46" s="48">
        <v>4</v>
      </c>
      <c r="BG46" s="21"/>
      <c r="BH46" s="21">
        <f t="shared" si="3"/>
        <v>46</v>
      </c>
      <c r="BI46" s="60" t="s">
        <v>152</v>
      </c>
    </row>
    <row r="47" spans="1:61" s="22" customFormat="1" ht="15" customHeight="1" thickBot="1">
      <c r="A47"/>
      <c r="B47" s="55">
        <v>44</v>
      </c>
      <c r="C47" s="15" t="s">
        <v>40</v>
      </c>
      <c r="D47" s="68" t="s">
        <v>158</v>
      </c>
      <c r="E47" s="68" t="s">
        <v>89</v>
      </c>
      <c r="F47" s="48">
        <v>32</v>
      </c>
      <c r="G47" s="173">
        <f t="shared" si="1"/>
        <v>3</v>
      </c>
      <c r="H47" s="68" t="s">
        <v>121</v>
      </c>
      <c r="I47" s="68" t="s">
        <v>94</v>
      </c>
      <c r="J47" s="73" t="s">
        <v>103</v>
      </c>
      <c r="K47" s="73" t="s">
        <v>111</v>
      </c>
      <c r="L47" s="68" t="s">
        <v>129</v>
      </c>
      <c r="M47" s="48">
        <v>2</v>
      </c>
      <c r="N47" s="48">
        <v>2</v>
      </c>
      <c r="O47" s="48">
        <v>5</v>
      </c>
      <c r="P47" s="48">
        <v>4</v>
      </c>
      <c r="Q47" s="48">
        <v>3</v>
      </c>
      <c r="R47" s="48">
        <v>2</v>
      </c>
      <c r="S47" s="48">
        <v>4</v>
      </c>
      <c r="T47" s="48">
        <v>3</v>
      </c>
      <c r="U47" s="48">
        <v>2</v>
      </c>
      <c r="V47" s="48">
        <v>2</v>
      </c>
      <c r="W47" s="48">
        <v>4</v>
      </c>
      <c r="X47" s="48">
        <v>3</v>
      </c>
      <c r="Y47" s="48">
        <v>4</v>
      </c>
      <c r="Z47" s="48">
        <v>4</v>
      </c>
      <c r="AA47" s="48">
        <v>2</v>
      </c>
      <c r="AB47" s="48">
        <v>4</v>
      </c>
      <c r="AC47" s="48">
        <v>4</v>
      </c>
      <c r="AD47" s="48">
        <v>5</v>
      </c>
      <c r="AE47" s="48">
        <v>5</v>
      </c>
      <c r="AF47" s="48">
        <v>3</v>
      </c>
      <c r="AG47" s="48">
        <v>2</v>
      </c>
      <c r="AH47" s="48">
        <v>4</v>
      </c>
      <c r="AI47" s="48">
        <v>3</v>
      </c>
      <c r="AJ47" s="48">
        <v>4</v>
      </c>
      <c r="AK47" s="48">
        <v>3</v>
      </c>
      <c r="AL47" s="48">
        <v>1</v>
      </c>
      <c r="AM47" s="48">
        <v>2</v>
      </c>
      <c r="AN47" s="48">
        <v>2</v>
      </c>
      <c r="AO47" s="48">
        <v>3</v>
      </c>
      <c r="AP47" s="48">
        <v>4</v>
      </c>
      <c r="AQ47" s="48">
        <v>3</v>
      </c>
      <c r="AR47" s="48">
        <v>2</v>
      </c>
      <c r="AS47" s="48">
        <v>2</v>
      </c>
      <c r="AT47" s="48">
        <v>4</v>
      </c>
      <c r="AU47" s="48">
        <v>2</v>
      </c>
      <c r="AV47" s="48">
        <v>4</v>
      </c>
      <c r="AW47" s="48">
        <v>2</v>
      </c>
      <c r="AX47" s="48">
        <v>4</v>
      </c>
      <c r="AY47" s="48">
        <v>2</v>
      </c>
      <c r="AZ47" s="48">
        <v>2</v>
      </c>
      <c r="BA47" s="48">
        <v>2</v>
      </c>
      <c r="BB47" s="48">
        <v>3</v>
      </c>
      <c r="BC47" s="48">
        <v>2</v>
      </c>
      <c r="BD47" s="48">
        <v>4</v>
      </c>
      <c r="BE47" s="48">
        <v>3</v>
      </c>
      <c r="BF47" s="48">
        <v>3</v>
      </c>
      <c r="BG47" s="21"/>
      <c r="BH47" s="21">
        <f t="shared" si="3"/>
        <v>46</v>
      </c>
      <c r="BI47" s="60" t="s">
        <v>152</v>
      </c>
    </row>
    <row r="48" spans="1:61" s="22" customFormat="1" ht="15" customHeight="1" thickBot="1">
      <c r="A48"/>
      <c r="B48" s="55">
        <v>45</v>
      </c>
      <c r="C48" s="15" t="s">
        <v>40</v>
      </c>
      <c r="D48" s="68" t="s">
        <v>158</v>
      </c>
      <c r="E48" s="68" t="s">
        <v>89</v>
      </c>
      <c r="F48" s="48">
        <v>52</v>
      </c>
      <c r="G48" s="173">
        <f t="shared" si="1"/>
        <v>5</v>
      </c>
      <c r="H48" s="68" t="s">
        <v>118</v>
      </c>
      <c r="I48" s="68" t="s">
        <v>93</v>
      </c>
      <c r="J48" s="73" t="s">
        <v>106</v>
      </c>
      <c r="K48" s="73" t="s">
        <v>110</v>
      </c>
      <c r="L48" s="68" t="s">
        <v>129</v>
      </c>
      <c r="M48" s="48">
        <v>4</v>
      </c>
      <c r="N48" s="48">
        <v>4</v>
      </c>
      <c r="O48" s="48">
        <v>4</v>
      </c>
      <c r="P48" s="48">
        <v>3</v>
      </c>
      <c r="Q48" s="48">
        <v>3</v>
      </c>
      <c r="R48" s="48">
        <v>4</v>
      </c>
      <c r="S48" s="48">
        <v>4</v>
      </c>
      <c r="T48" s="48">
        <v>4</v>
      </c>
      <c r="U48" s="48">
        <v>4</v>
      </c>
      <c r="V48" s="48">
        <v>5</v>
      </c>
      <c r="W48" s="48">
        <v>5</v>
      </c>
      <c r="X48" s="48">
        <v>3</v>
      </c>
      <c r="Y48" s="48">
        <v>5</v>
      </c>
      <c r="Z48" s="48">
        <v>5</v>
      </c>
      <c r="AA48" s="48">
        <v>4</v>
      </c>
      <c r="AB48" s="48">
        <v>4</v>
      </c>
      <c r="AC48" s="48">
        <v>4</v>
      </c>
      <c r="AD48" s="48">
        <v>5</v>
      </c>
      <c r="AE48" s="48">
        <v>5</v>
      </c>
      <c r="AF48" s="48">
        <v>3</v>
      </c>
      <c r="AG48" s="48">
        <v>3</v>
      </c>
      <c r="AH48" s="48">
        <v>4</v>
      </c>
      <c r="AI48" s="48">
        <v>4</v>
      </c>
      <c r="AJ48" s="48">
        <v>3</v>
      </c>
      <c r="AK48" s="48">
        <v>3</v>
      </c>
      <c r="AL48" s="48">
        <v>4</v>
      </c>
      <c r="AM48" s="48">
        <v>4</v>
      </c>
      <c r="AN48" s="48">
        <v>4</v>
      </c>
      <c r="AO48" s="48">
        <v>4</v>
      </c>
      <c r="AP48" s="48">
        <v>4</v>
      </c>
      <c r="AQ48" s="48">
        <v>4</v>
      </c>
      <c r="AR48" s="48">
        <v>2</v>
      </c>
      <c r="AS48" s="48">
        <v>4</v>
      </c>
      <c r="AT48" s="48">
        <v>4</v>
      </c>
      <c r="AU48" s="48">
        <v>5</v>
      </c>
      <c r="AV48" s="48">
        <v>5</v>
      </c>
      <c r="AW48" s="48">
        <v>5</v>
      </c>
      <c r="AX48" s="48">
        <v>5</v>
      </c>
      <c r="AY48" s="48">
        <v>5</v>
      </c>
      <c r="AZ48" s="48">
        <v>3</v>
      </c>
      <c r="BA48" s="48">
        <v>4</v>
      </c>
      <c r="BB48" s="48">
        <v>4</v>
      </c>
      <c r="BC48" s="48">
        <v>5</v>
      </c>
      <c r="BD48" s="48">
        <v>3</v>
      </c>
      <c r="BE48" s="48">
        <v>3</v>
      </c>
      <c r="BF48" s="48">
        <v>4</v>
      </c>
      <c r="BG48" s="21"/>
      <c r="BH48" s="21">
        <f t="shared" si="3"/>
        <v>46</v>
      </c>
      <c r="BI48" s="60" t="s">
        <v>152</v>
      </c>
    </row>
    <row r="49" spans="1:61" s="22" customFormat="1" ht="15" customHeight="1" thickBot="1">
      <c r="A49"/>
      <c r="B49" s="55">
        <v>46</v>
      </c>
      <c r="C49" s="15" t="s">
        <v>40</v>
      </c>
      <c r="D49" s="68" t="s">
        <v>158</v>
      </c>
      <c r="E49" s="68" t="s">
        <v>89</v>
      </c>
      <c r="F49" s="48">
        <v>59</v>
      </c>
      <c r="G49" s="173">
        <f t="shared" si="1"/>
        <v>5</v>
      </c>
      <c r="H49" s="68" t="s">
        <v>118</v>
      </c>
      <c r="I49" s="68" t="s">
        <v>93</v>
      </c>
      <c r="J49" s="73" t="s">
        <v>106</v>
      </c>
      <c r="K49" s="73" t="s">
        <v>110</v>
      </c>
      <c r="L49" s="68" t="s">
        <v>129</v>
      </c>
      <c r="M49" s="48">
        <v>4</v>
      </c>
      <c r="N49" s="48">
        <v>4</v>
      </c>
      <c r="O49" s="48">
        <v>4</v>
      </c>
      <c r="P49" s="48">
        <v>4</v>
      </c>
      <c r="Q49" s="48"/>
      <c r="R49" s="48">
        <v>4</v>
      </c>
      <c r="S49" s="48">
        <v>5</v>
      </c>
      <c r="T49" s="48">
        <v>4</v>
      </c>
      <c r="U49" s="48">
        <v>4</v>
      </c>
      <c r="V49" s="48">
        <v>4</v>
      </c>
      <c r="W49" s="48">
        <v>4</v>
      </c>
      <c r="X49" s="48">
        <v>3</v>
      </c>
      <c r="Y49" s="48">
        <v>4</v>
      </c>
      <c r="Z49" s="48">
        <v>4</v>
      </c>
      <c r="AA49" s="48">
        <v>2</v>
      </c>
      <c r="AB49" s="48">
        <v>4</v>
      </c>
      <c r="AC49" s="48">
        <v>5</v>
      </c>
      <c r="AD49" s="48">
        <v>4</v>
      </c>
      <c r="AE49" s="48">
        <v>4</v>
      </c>
      <c r="AF49" s="48">
        <v>4</v>
      </c>
      <c r="AG49" s="48">
        <v>4</v>
      </c>
      <c r="AH49" s="48">
        <v>4</v>
      </c>
      <c r="AI49" s="48">
        <v>4</v>
      </c>
      <c r="AJ49" s="48">
        <v>3</v>
      </c>
      <c r="AK49" s="48">
        <v>3</v>
      </c>
      <c r="AL49" s="48">
        <v>4</v>
      </c>
      <c r="AM49" s="48">
        <v>4</v>
      </c>
      <c r="AN49" s="48">
        <v>4</v>
      </c>
      <c r="AO49" s="48">
        <v>4</v>
      </c>
      <c r="AP49" s="48">
        <v>4</v>
      </c>
      <c r="AQ49" s="48">
        <v>4</v>
      </c>
      <c r="AR49" s="48">
        <v>2</v>
      </c>
      <c r="AS49" s="48">
        <v>4</v>
      </c>
      <c r="AT49" s="48">
        <v>4</v>
      </c>
      <c r="AU49" s="48">
        <v>5</v>
      </c>
      <c r="AV49" s="48">
        <v>5</v>
      </c>
      <c r="AW49" s="48">
        <v>5</v>
      </c>
      <c r="AX49" s="48">
        <v>5</v>
      </c>
      <c r="AY49" s="48">
        <v>5</v>
      </c>
      <c r="AZ49" s="48"/>
      <c r="BA49" s="48">
        <v>4</v>
      </c>
      <c r="BB49" s="48">
        <v>4</v>
      </c>
      <c r="BC49" s="48">
        <v>5</v>
      </c>
      <c r="BD49" s="48">
        <v>3</v>
      </c>
      <c r="BE49" s="48">
        <v>4</v>
      </c>
      <c r="BF49" s="48">
        <v>4</v>
      </c>
      <c r="BG49" s="21"/>
      <c r="BH49" s="21">
        <f t="shared" si="3"/>
        <v>44</v>
      </c>
      <c r="BI49" s="60" t="s">
        <v>152</v>
      </c>
    </row>
    <row r="50" spans="1:61" s="22" customFormat="1" ht="15" customHeight="1" thickBot="1">
      <c r="A50"/>
      <c r="B50" s="55">
        <v>47</v>
      </c>
      <c r="C50" s="15" t="s">
        <v>40</v>
      </c>
      <c r="D50" s="68" t="s">
        <v>158</v>
      </c>
      <c r="E50" s="68" t="s">
        <v>89</v>
      </c>
      <c r="F50" s="48">
        <v>59</v>
      </c>
      <c r="G50" s="173">
        <f t="shared" si="1"/>
        <v>5</v>
      </c>
      <c r="H50" s="68" t="s">
        <v>118</v>
      </c>
      <c r="I50" s="68" t="s">
        <v>97</v>
      </c>
      <c r="J50" s="73" t="s">
        <v>105</v>
      </c>
      <c r="K50" s="73" t="s">
        <v>110</v>
      </c>
      <c r="L50" s="68" t="s">
        <v>129</v>
      </c>
      <c r="M50" s="48">
        <v>4</v>
      </c>
      <c r="N50" s="48">
        <v>3</v>
      </c>
      <c r="O50" s="48">
        <v>4</v>
      </c>
      <c r="P50" s="48">
        <v>3</v>
      </c>
      <c r="Q50" s="48">
        <v>4</v>
      </c>
      <c r="R50" s="48">
        <v>3</v>
      </c>
      <c r="S50" s="48">
        <v>4</v>
      </c>
      <c r="T50" s="48">
        <v>4</v>
      </c>
      <c r="U50" s="48">
        <v>3</v>
      </c>
      <c r="V50" s="48">
        <v>2</v>
      </c>
      <c r="W50" s="48">
        <v>4</v>
      </c>
      <c r="X50" s="48">
        <v>2</v>
      </c>
      <c r="Y50" s="48">
        <v>4</v>
      </c>
      <c r="Z50" s="48">
        <v>4</v>
      </c>
      <c r="AA50" s="48">
        <v>2</v>
      </c>
      <c r="AB50" s="48">
        <v>4</v>
      </c>
      <c r="AC50" s="48">
        <v>4</v>
      </c>
      <c r="AD50" s="48">
        <v>4</v>
      </c>
      <c r="AE50" s="48">
        <v>4</v>
      </c>
      <c r="AF50" s="48">
        <v>4</v>
      </c>
      <c r="AG50" s="48">
        <v>4</v>
      </c>
      <c r="AH50" s="48">
        <v>4</v>
      </c>
      <c r="AI50" s="48">
        <v>2</v>
      </c>
      <c r="AJ50" s="48">
        <v>2</v>
      </c>
      <c r="AK50" s="48">
        <v>2</v>
      </c>
      <c r="AL50" s="48">
        <v>4</v>
      </c>
      <c r="AM50" s="48">
        <v>2</v>
      </c>
      <c r="AN50" s="48">
        <v>2</v>
      </c>
      <c r="AO50" s="48">
        <v>4</v>
      </c>
      <c r="AP50" s="48">
        <v>4</v>
      </c>
      <c r="AQ50" s="48">
        <v>4</v>
      </c>
      <c r="AR50" s="48">
        <v>2</v>
      </c>
      <c r="AS50" s="48">
        <v>4</v>
      </c>
      <c r="AT50" s="48">
        <v>2</v>
      </c>
      <c r="AU50" s="48">
        <v>4</v>
      </c>
      <c r="AV50" s="48">
        <v>2</v>
      </c>
      <c r="AW50" s="48">
        <v>2</v>
      </c>
      <c r="AX50" s="48">
        <v>4</v>
      </c>
      <c r="AY50" s="48">
        <v>4</v>
      </c>
      <c r="AZ50" s="48">
        <v>2</v>
      </c>
      <c r="BA50" s="48">
        <v>5</v>
      </c>
      <c r="BB50" s="48">
        <v>5</v>
      </c>
      <c r="BC50" s="48">
        <v>4</v>
      </c>
      <c r="BD50" s="48">
        <v>2</v>
      </c>
      <c r="BE50" s="48">
        <v>2</v>
      </c>
      <c r="BF50" s="48">
        <v>4</v>
      </c>
      <c r="BG50" s="21"/>
      <c r="BH50" s="21">
        <f t="shared" si="3"/>
        <v>46</v>
      </c>
      <c r="BI50" s="60"/>
    </row>
    <row r="51" spans="1:61" s="22" customFormat="1" ht="15" customHeight="1" thickBot="1">
      <c r="A51"/>
      <c r="B51" s="55">
        <v>48</v>
      </c>
      <c r="C51" s="15" t="s">
        <v>40</v>
      </c>
      <c r="D51" s="68" t="s">
        <v>158</v>
      </c>
      <c r="E51" s="68" t="s">
        <v>89</v>
      </c>
      <c r="F51" s="48">
        <v>43</v>
      </c>
      <c r="G51" s="173">
        <f t="shared" si="1"/>
        <v>4</v>
      </c>
      <c r="H51" s="68" t="s">
        <v>118</v>
      </c>
      <c r="I51" s="68" t="s">
        <v>93</v>
      </c>
      <c r="J51" s="73" t="s">
        <v>105</v>
      </c>
      <c r="K51" s="73" t="s">
        <v>111</v>
      </c>
      <c r="L51" s="68" t="s">
        <v>129</v>
      </c>
      <c r="M51" s="48">
        <v>4</v>
      </c>
      <c r="N51" s="48">
        <v>2</v>
      </c>
      <c r="O51" s="48">
        <v>5</v>
      </c>
      <c r="P51" s="48">
        <v>4</v>
      </c>
      <c r="Q51" s="48">
        <v>4</v>
      </c>
      <c r="R51" s="48">
        <v>2</v>
      </c>
      <c r="S51" s="48">
        <v>4</v>
      </c>
      <c r="T51" s="48">
        <v>4</v>
      </c>
      <c r="U51" s="48">
        <v>2</v>
      </c>
      <c r="V51" s="48">
        <v>4</v>
      </c>
      <c r="W51" s="48">
        <v>2</v>
      </c>
      <c r="X51" s="48">
        <v>4</v>
      </c>
      <c r="Y51" s="48">
        <v>5</v>
      </c>
      <c r="Z51" s="48">
        <v>5</v>
      </c>
      <c r="AA51" s="48">
        <v>2</v>
      </c>
      <c r="AB51" s="48">
        <v>4</v>
      </c>
      <c r="AC51" s="48">
        <v>3</v>
      </c>
      <c r="AD51" s="48">
        <v>2</v>
      </c>
      <c r="AE51" s="48">
        <v>4</v>
      </c>
      <c r="AF51" s="48">
        <v>4</v>
      </c>
      <c r="AG51" s="48">
        <v>5</v>
      </c>
      <c r="AH51" s="48">
        <v>4</v>
      </c>
      <c r="AI51" s="48">
        <v>4</v>
      </c>
      <c r="AJ51" s="48">
        <v>2</v>
      </c>
      <c r="AK51" s="48">
        <v>4</v>
      </c>
      <c r="AL51" s="48">
        <v>3</v>
      </c>
      <c r="AM51" s="48">
        <v>4</v>
      </c>
      <c r="AN51" s="48">
        <v>4</v>
      </c>
      <c r="AO51" s="48">
        <v>3</v>
      </c>
      <c r="AP51" s="48">
        <v>4</v>
      </c>
      <c r="AQ51" s="48">
        <v>4</v>
      </c>
      <c r="AR51" s="48">
        <v>2</v>
      </c>
      <c r="AS51" s="48">
        <v>2</v>
      </c>
      <c r="AT51" s="48">
        <v>4</v>
      </c>
      <c r="AU51" s="48">
        <v>4</v>
      </c>
      <c r="AV51" s="48">
        <v>2</v>
      </c>
      <c r="AW51" s="48">
        <v>4</v>
      </c>
      <c r="AX51" s="48">
        <v>4</v>
      </c>
      <c r="AY51" s="48">
        <v>3</v>
      </c>
      <c r="AZ51" s="48">
        <v>3</v>
      </c>
      <c r="BA51" s="48">
        <v>4</v>
      </c>
      <c r="BB51" s="48">
        <v>2</v>
      </c>
      <c r="BC51" s="48">
        <v>4</v>
      </c>
      <c r="BD51" s="48">
        <v>2</v>
      </c>
      <c r="BE51" s="48">
        <v>2</v>
      </c>
      <c r="BF51" s="48">
        <v>5</v>
      </c>
      <c r="BG51" s="21"/>
      <c r="BH51" s="21">
        <f t="shared" si="3"/>
        <v>46</v>
      </c>
      <c r="BI51" s="60" t="s">
        <v>152</v>
      </c>
    </row>
    <row r="52" spans="1:61" s="22" customFormat="1" ht="15" customHeight="1" thickBot="1">
      <c r="A52"/>
      <c r="B52" s="55">
        <v>49</v>
      </c>
      <c r="C52" s="15" t="s">
        <v>40</v>
      </c>
      <c r="D52" s="68" t="s">
        <v>158</v>
      </c>
      <c r="E52" s="68" t="s">
        <v>89</v>
      </c>
      <c r="F52" s="48">
        <v>44</v>
      </c>
      <c r="G52" s="173">
        <f t="shared" si="1"/>
        <v>4</v>
      </c>
      <c r="H52" s="68" t="s">
        <v>118</v>
      </c>
      <c r="I52" s="68" t="s">
        <v>92</v>
      </c>
      <c r="J52" s="73" t="s">
        <v>104</v>
      </c>
      <c r="K52" s="73" t="s">
        <v>111</v>
      </c>
      <c r="L52" s="68" t="s">
        <v>129</v>
      </c>
      <c r="M52" s="48">
        <v>5</v>
      </c>
      <c r="N52" s="48">
        <v>2</v>
      </c>
      <c r="O52" s="48">
        <v>5</v>
      </c>
      <c r="P52" s="48">
        <v>5</v>
      </c>
      <c r="Q52" s="48">
        <v>4</v>
      </c>
      <c r="R52" s="48">
        <v>2</v>
      </c>
      <c r="S52" s="48">
        <v>5</v>
      </c>
      <c r="T52" s="48">
        <v>5</v>
      </c>
      <c r="U52" s="48">
        <v>4</v>
      </c>
      <c r="V52" s="48">
        <v>4</v>
      </c>
      <c r="W52" s="48">
        <v>5</v>
      </c>
      <c r="X52" s="48">
        <v>4</v>
      </c>
      <c r="Y52" s="48">
        <v>5</v>
      </c>
      <c r="Z52" s="48">
        <v>4</v>
      </c>
      <c r="AA52" s="48">
        <v>4</v>
      </c>
      <c r="AB52" s="48">
        <v>4</v>
      </c>
      <c r="AC52" s="48">
        <v>4</v>
      </c>
      <c r="AD52" s="48">
        <v>4</v>
      </c>
      <c r="AE52" s="48">
        <v>4</v>
      </c>
      <c r="AF52" s="48">
        <v>4</v>
      </c>
      <c r="AG52" s="48">
        <v>4</v>
      </c>
      <c r="AH52" s="48">
        <v>4</v>
      </c>
      <c r="AI52" s="48">
        <v>4</v>
      </c>
      <c r="AJ52" s="48">
        <v>5</v>
      </c>
      <c r="AK52" s="48">
        <v>5</v>
      </c>
      <c r="AL52" s="48">
        <v>1</v>
      </c>
      <c r="AM52" s="48">
        <v>1</v>
      </c>
      <c r="AN52" s="48">
        <v>1</v>
      </c>
      <c r="AO52" s="48">
        <v>5</v>
      </c>
      <c r="AP52" s="48">
        <v>4</v>
      </c>
      <c r="AQ52" s="48">
        <v>4</v>
      </c>
      <c r="AR52" s="48">
        <v>3</v>
      </c>
      <c r="AS52" s="48">
        <v>4</v>
      </c>
      <c r="AT52" s="48">
        <v>3</v>
      </c>
      <c r="AU52" s="48">
        <v>2</v>
      </c>
      <c r="AV52" s="48">
        <v>4</v>
      </c>
      <c r="AW52" s="48">
        <v>1</v>
      </c>
      <c r="AX52" s="48">
        <v>4</v>
      </c>
      <c r="AY52" s="48">
        <v>2</v>
      </c>
      <c r="AZ52" s="48">
        <v>4</v>
      </c>
      <c r="BA52" s="48">
        <v>4</v>
      </c>
      <c r="BB52" s="48">
        <v>1</v>
      </c>
      <c r="BC52" s="48">
        <v>3</v>
      </c>
      <c r="BD52" s="48">
        <v>1</v>
      </c>
      <c r="BE52" s="48">
        <v>1</v>
      </c>
      <c r="BF52" s="48">
        <v>5</v>
      </c>
      <c r="BG52" s="21"/>
      <c r="BH52" s="21">
        <f t="shared" si="3"/>
        <v>46</v>
      </c>
      <c r="BI52" s="60" t="s">
        <v>151</v>
      </c>
    </row>
    <row r="53" spans="1:61" s="22" customFormat="1" ht="15" customHeight="1" thickBot="1">
      <c r="A53"/>
      <c r="B53" s="55">
        <v>50</v>
      </c>
      <c r="C53" s="15" t="s">
        <v>40</v>
      </c>
      <c r="D53" s="68" t="s">
        <v>158</v>
      </c>
      <c r="E53" s="68" t="s">
        <v>89</v>
      </c>
      <c r="F53" s="48">
        <v>55</v>
      </c>
      <c r="G53" s="173">
        <f t="shared" si="1"/>
        <v>5</v>
      </c>
      <c r="H53" s="68" t="s">
        <v>118</v>
      </c>
      <c r="I53" s="68" t="s">
        <v>92</v>
      </c>
      <c r="J53" s="73" t="s">
        <v>105</v>
      </c>
      <c r="K53" s="73" t="s">
        <v>111</v>
      </c>
      <c r="L53" s="68" t="s">
        <v>129</v>
      </c>
      <c r="M53" s="48">
        <v>4</v>
      </c>
      <c r="N53" s="48">
        <v>3</v>
      </c>
      <c r="O53" s="48">
        <v>5</v>
      </c>
      <c r="P53" s="48">
        <v>2</v>
      </c>
      <c r="Q53" s="48">
        <v>1</v>
      </c>
      <c r="R53" s="48">
        <v>2</v>
      </c>
      <c r="S53" s="48">
        <v>5</v>
      </c>
      <c r="T53" s="48">
        <v>5</v>
      </c>
      <c r="U53" s="48">
        <v>5</v>
      </c>
      <c r="V53" s="48">
        <v>4</v>
      </c>
      <c r="W53" s="48">
        <v>4</v>
      </c>
      <c r="X53" s="48">
        <v>3</v>
      </c>
      <c r="Y53" s="48">
        <v>4</v>
      </c>
      <c r="Z53" s="48">
        <v>4</v>
      </c>
      <c r="AA53" s="48">
        <v>3</v>
      </c>
      <c r="AB53" s="48"/>
      <c r="AC53" s="48">
        <v>4</v>
      </c>
      <c r="AD53" s="48">
        <v>4</v>
      </c>
      <c r="AE53" s="48">
        <v>4</v>
      </c>
      <c r="AF53" s="48">
        <v>4</v>
      </c>
      <c r="AG53" s="48">
        <v>5</v>
      </c>
      <c r="AH53" s="48">
        <v>5</v>
      </c>
      <c r="AI53" s="48">
        <v>5</v>
      </c>
      <c r="AJ53" s="48">
        <v>5</v>
      </c>
      <c r="AK53" s="48">
        <v>4</v>
      </c>
      <c r="AL53" s="48">
        <v>2</v>
      </c>
      <c r="AM53" s="48">
        <v>4</v>
      </c>
      <c r="AN53" s="48">
        <v>4</v>
      </c>
      <c r="AO53" s="48">
        <v>4</v>
      </c>
      <c r="AP53" s="48">
        <v>4</v>
      </c>
      <c r="AQ53" s="48">
        <v>4</v>
      </c>
      <c r="AR53" s="48">
        <v>2</v>
      </c>
      <c r="AS53" s="48">
        <v>4</v>
      </c>
      <c r="AT53" s="48">
        <v>4</v>
      </c>
      <c r="AU53" s="48">
        <v>2</v>
      </c>
      <c r="AV53" s="48">
        <v>2</v>
      </c>
      <c r="AW53" s="48">
        <v>2</v>
      </c>
      <c r="AX53" s="48">
        <v>4</v>
      </c>
      <c r="AY53" s="48">
        <v>2</v>
      </c>
      <c r="AZ53" s="48">
        <v>2</v>
      </c>
      <c r="BA53" s="48">
        <v>2</v>
      </c>
      <c r="BB53" s="48">
        <v>2</v>
      </c>
      <c r="BC53" s="48">
        <v>2</v>
      </c>
      <c r="BD53" s="48">
        <v>4</v>
      </c>
      <c r="BE53" s="48">
        <v>2</v>
      </c>
      <c r="BF53" s="48">
        <v>4</v>
      </c>
      <c r="BG53" s="21"/>
      <c r="BH53" s="21">
        <f t="shared" si="3"/>
        <v>45</v>
      </c>
      <c r="BI53" s="60" t="s">
        <v>151</v>
      </c>
    </row>
    <row r="54" spans="1:61" s="22" customFormat="1" ht="15" customHeight="1" thickBot="1">
      <c r="A54"/>
      <c r="B54" s="55">
        <v>51</v>
      </c>
      <c r="C54" s="15" t="s">
        <v>40</v>
      </c>
      <c r="D54" s="68" t="s">
        <v>158</v>
      </c>
      <c r="E54" s="68" t="s">
        <v>89</v>
      </c>
      <c r="F54" s="48">
        <v>60</v>
      </c>
      <c r="G54" s="173">
        <f t="shared" si="1"/>
        <v>5</v>
      </c>
      <c r="H54" s="68" t="s">
        <v>118</v>
      </c>
      <c r="I54" s="68" t="s">
        <v>93</v>
      </c>
      <c r="J54" s="73" t="s">
        <v>107</v>
      </c>
      <c r="K54" s="73" t="s">
        <v>111</v>
      </c>
      <c r="L54" s="68" t="s">
        <v>129</v>
      </c>
      <c r="M54" s="48">
        <v>2</v>
      </c>
      <c r="N54" s="48">
        <v>2</v>
      </c>
      <c r="O54" s="48">
        <v>4</v>
      </c>
      <c r="P54" s="48">
        <v>4</v>
      </c>
      <c r="Q54" s="48">
        <v>3</v>
      </c>
      <c r="R54" s="48">
        <v>3</v>
      </c>
      <c r="S54" s="48">
        <v>4</v>
      </c>
      <c r="T54" s="48">
        <v>5</v>
      </c>
      <c r="U54" s="48">
        <v>4</v>
      </c>
      <c r="V54" s="48">
        <v>5</v>
      </c>
      <c r="W54" s="48">
        <v>4</v>
      </c>
      <c r="X54" s="48">
        <v>4</v>
      </c>
      <c r="Y54" s="48">
        <v>4</v>
      </c>
      <c r="Z54" s="48">
        <v>4</v>
      </c>
      <c r="AA54" s="48">
        <v>2</v>
      </c>
      <c r="AB54" s="48">
        <v>4</v>
      </c>
      <c r="AC54" s="48">
        <v>4</v>
      </c>
      <c r="AD54" s="48">
        <v>5</v>
      </c>
      <c r="AE54" s="48">
        <v>5</v>
      </c>
      <c r="AF54" s="48">
        <v>1</v>
      </c>
      <c r="AG54" s="48">
        <v>2</v>
      </c>
      <c r="AH54" s="48">
        <v>4</v>
      </c>
      <c r="AI54" s="48">
        <v>1</v>
      </c>
      <c r="AJ54" s="48">
        <v>2</v>
      </c>
      <c r="AK54" s="48">
        <v>1</v>
      </c>
      <c r="AL54" s="48">
        <v>1</v>
      </c>
      <c r="AM54" s="48">
        <v>1</v>
      </c>
      <c r="AN54" s="48">
        <v>2</v>
      </c>
      <c r="AO54" s="48">
        <v>5</v>
      </c>
      <c r="AP54" s="48">
        <v>5</v>
      </c>
      <c r="AQ54" s="48">
        <v>4</v>
      </c>
      <c r="AR54" s="48">
        <v>2</v>
      </c>
      <c r="AS54" s="48">
        <v>4</v>
      </c>
      <c r="AT54" s="48">
        <v>4</v>
      </c>
      <c r="AU54" s="48">
        <v>2</v>
      </c>
      <c r="AV54" s="48">
        <v>1</v>
      </c>
      <c r="AW54" s="48">
        <v>2</v>
      </c>
      <c r="AX54" s="48">
        <v>4</v>
      </c>
      <c r="AY54" s="48">
        <v>4</v>
      </c>
      <c r="AZ54" s="48">
        <v>2</v>
      </c>
      <c r="BA54" s="48">
        <v>3</v>
      </c>
      <c r="BB54" s="48">
        <v>2</v>
      </c>
      <c r="BC54" s="48">
        <v>2</v>
      </c>
      <c r="BD54" s="48"/>
      <c r="BE54" s="48">
        <v>5</v>
      </c>
      <c r="BF54" s="48">
        <v>5</v>
      </c>
      <c r="BG54" s="21"/>
      <c r="BH54" s="21">
        <f t="shared" si="3"/>
        <v>45</v>
      </c>
      <c r="BI54" s="60"/>
    </row>
    <row r="55" spans="1:61" s="22" customFormat="1" ht="15" customHeight="1" thickBot="1">
      <c r="A55"/>
      <c r="B55" s="55">
        <v>52</v>
      </c>
      <c r="C55" s="15" t="s">
        <v>40</v>
      </c>
      <c r="D55" s="68" t="s">
        <v>158</v>
      </c>
      <c r="E55" s="68" t="s">
        <v>89</v>
      </c>
      <c r="F55" s="48">
        <v>52</v>
      </c>
      <c r="G55" s="173">
        <f t="shared" si="1"/>
        <v>5</v>
      </c>
      <c r="H55" s="68" t="s">
        <v>118</v>
      </c>
      <c r="I55" s="68" t="s">
        <v>93</v>
      </c>
      <c r="J55" s="73" t="s">
        <v>103</v>
      </c>
      <c r="K55" s="73" t="s">
        <v>109</v>
      </c>
      <c r="L55" s="68" t="s">
        <v>130</v>
      </c>
      <c r="M55" s="48">
        <v>1</v>
      </c>
      <c r="N55" s="48">
        <v>2</v>
      </c>
      <c r="O55" s="48">
        <v>1</v>
      </c>
      <c r="P55" s="48">
        <v>4</v>
      </c>
      <c r="Q55" s="48">
        <v>3</v>
      </c>
      <c r="R55" s="48">
        <v>4</v>
      </c>
      <c r="S55" s="48">
        <v>4</v>
      </c>
      <c r="T55" s="48">
        <v>5</v>
      </c>
      <c r="U55" s="48">
        <v>4</v>
      </c>
      <c r="V55" s="48">
        <v>5</v>
      </c>
      <c r="W55" s="48">
        <v>3</v>
      </c>
      <c r="X55" s="48">
        <v>4</v>
      </c>
      <c r="Y55" s="48">
        <v>5</v>
      </c>
      <c r="Z55" s="48">
        <v>4</v>
      </c>
      <c r="AA55" s="48">
        <v>1</v>
      </c>
      <c r="AB55" s="48">
        <v>5</v>
      </c>
      <c r="AC55" s="48">
        <v>5</v>
      </c>
      <c r="AD55" s="48">
        <v>5</v>
      </c>
      <c r="AE55" s="48">
        <v>5</v>
      </c>
      <c r="AF55" s="48">
        <v>3</v>
      </c>
      <c r="AG55" s="48">
        <v>4</v>
      </c>
      <c r="AH55" s="48">
        <v>5</v>
      </c>
      <c r="AI55" s="48">
        <v>4</v>
      </c>
      <c r="AJ55" s="48">
        <v>5</v>
      </c>
      <c r="AK55" s="48">
        <v>2</v>
      </c>
      <c r="AL55" s="48"/>
      <c r="AM55" s="48">
        <v>2</v>
      </c>
      <c r="AN55" s="48"/>
      <c r="AO55" s="48">
        <v>2</v>
      </c>
      <c r="AP55" s="48">
        <v>2</v>
      </c>
      <c r="AQ55" s="48">
        <v>5</v>
      </c>
      <c r="AR55" s="48">
        <v>2</v>
      </c>
      <c r="AS55" s="48">
        <v>3</v>
      </c>
      <c r="AT55" s="48">
        <v>3</v>
      </c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21"/>
      <c r="BH55" s="21">
        <f t="shared" si="3"/>
        <v>32</v>
      </c>
      <c r="BI55" s="60"/>
    </row>
    <row r="56" spans="1:61" s="22" customFormat="1" ht="15" customHeight="1" thickBot="1">
      <c r="A56"/>
      <c r="B56" s="55">
        <v>53</v>
      </c>
      <c r="C56" s="15" t="s">
        <v>40</v>
      </c>
      <c r="D56" s="68" t="s">
        <v>135</v>
      </c>
      <c r="E56" s="68" t="s">
        <v>88</v>
      </c>
      <c r="F56" s="48">
        <v>51</v>
      </c>
      <c r="G56" s="173">
        <f t="shared" si="1"/>
        <v>5</v>
      </c>
      <c r="H56" s="68" t="s">
        <v>118</v>
      </c>
      <c r="I56" s="68" t="s">
        <v>98</v>
      </c>
      <c r="J56" s="73" t="s">
        <v>106</v>
      </c>
      <c r="K56" s="73" t="s">
        <v>111</v>
      </c>
      <c r="L56" s="68" t="s">
        <v>129</v>
      </c>
      <c r="M56" s="48">
        <v>2</v>
      </c>
      <c r="N56" s="48">
        <v>4</v>
      </c>
      <c r="O56" s="48">
        <v>4</v>
      </c>
      <c r="P56" s="48">
        <v>4</v>
      </c>
      <c r="Q56" s="48">
        <v>3</v>
      </c>
      <c r="R56" s="48">
        <v>1</v>
      </c>
      <c r="S56" s="48">
        <v>3</v>
      </c>
      <c r="T56" s="48">
        <v>3</v>
      </c>
      <c r="U56" s="48">
        <v>3</v>
      </c>
      <c r="V56" s="48">
        <v>4</v>
      </c>
      <c r="W56" s="48">
        <v>4</v>
      </c>
      <c r="X56" s="48">
        <v>4</v>
      </c>
      <c r="Y56" s="48">
        <v>4</v>
      </c>
      <c r="Z56" s="48">
        <v>3</v>
      </c>
      <c r="AA56" s="48">
        <v>5</v>
      </c>
      <c r="AB56" s="48">
        <v>4</v>
      </c>
      <c r="AC56" s="48">
        <v>4</v>
      </c>
      <c r="AD56" s="48">
        <v>4</v>
      </c>
      <c r="AE56" s="48">
        <v>4</v>
      </c>
      <c r="AF56" s="48">
        <v>4</v>
      </c>
      <c r="AG56" s="48">
        <v>3</v>
      </c>
      <c r="AH56" s="48">
        <v>3</v>
      </c>
      <c r="AI56" s="48">
        <v>4</v>
      </c>
      <c r="AJ56" s="48">
        <v>3</v>
      </c>
      <c r="AK56" s="48">
        <v>3</v>
      </c>
      <c r="AL56" s="48">
        <v>4</v>
      </c>
      <c r="AM56" s="48">
        <v>4</v>
      </c>
      <c r="AN56" s="48">
        <v>1</v>
      </c>
      <c r="AO56" s="48">
        <v>3</v>
      </c>
      <c r="AP56" s="48">
        <v>3</v>
      </c>
      <c r="AQ56" s="48">
        <v>3</v>
      </c>
      <c r="AR56" s="48">
        <v>2</v>
      </c>
      <c r="AS56" s="48">
        <v>1</v>
      </c>
      <c r="AT56" s="48">
        <v>3</v>
      </c>
      <c r="AU56" s="48">
        <v>3</v>
      </c>
      <c r="AV56" s="48">
        <v>1</v>
      </c>
      <c r="AW56" s="48">
        <v>1</v>
      </c>
      <c r="AX56" s="48">
        <v>4</v>
      </c>
      <c r="AY56" s="48">
        <v>2</v>
      </c>
      <c r="AZ56" s="48">
        <v>2</v>
      </c>
      <c r="BA56" s="48">
        <v>3</v>
      </c>
      <c r="BB56" s="48">
        <v>3</v>
      </c>
      <c r="BC56" s="48">
        <v>1</v>
      </c>
      <c r="BD56" s="48">
        <v>1</v>
      </c>
      <c r="BE56" s="48">
        <v>1</v>
      </c>
      <c r="BF56" s="48">
        <v>3</v>
      </c>
      <c r="BG56" s="21"/>
      <c r="BH56" s="21">
        <f t="shared" si="3"/>
        <v>46</v>
      </c>
      <c r="BI56" s="60" t="s">
        <v>152</v>
      </c>
    </row>
    <row r="57" spans="1:61" s="22" customFormat="1" ht="15" customHeight="1" thickBot="1">
      <c r="A57"/>
      <c r="B57" s="55">
        <v>54</v>
      </c>
      <c r="C57" s="15" t="s">
        <v>40</v>
      </c>
      <c r="D57" s="68" t="s">
        <v>135</v>
      </c>
      <c r="E57" s="68" t="s">
        <v>89</v>
      </c>
      <c r="F57" s="48">
        <v>48</v>
      </c>
      <c r="G57" s="173">
        <f t="shared" si="1"/>
        <v>4</v>
      </c>
      <c r="H57" s="68" t="s">
        <v>117</v>
      </c>
      <c r="I57" s="68" t="s">
        <v>98</v>
      </c>
      <c r="J57" s="73" t="s">
        <v>107</v>
      </c>
      <c r="K57" s="73" t="s">
        <v>110</v>
      </c>
      <c r="L57" s="68" t="s">
        <v>129</v>
      </c>
      <c r="M57" s="48">
        <v>2</v>
      </c>
      <c r="N57" s="48">
        <v>4</v>
      </c>
      <c r="O57" s="48">
        <v>5</v>
      </c>
      <c r="P57" s="48">
        <v>4</v>
      </c>
      <c r="Q57" s="48">
        <v>3</v>
      </c>
      <c r="R57" s="48">
        <v>3</v>
      </c>
      <c r="S57" s="48">
        <v>4</v>
      </c>
      <c r="T57" s="48">
        <v>4</v>
      </c>
      <c r="U57" s="48">
        <v>4</v>
      </c>
      <c r="V57" s="48">
        <v>5</v>
      </c>
      <c r="W57" s="48">
        <v>4</v>
      </c>
      <c r="X57" s="48">
        <v>5</v>
      </c>
      <c r="Y57" s="48">
        <v>4</v>
      </c>
      <c r="Z57" s="48">
        <v>4</v>
      </c>
      <c r="AA57" s="48">
        <v>3</v>
      </c>
      <c r="AB57" s="48">
        <v>4</v>
      </c>
      <c r="AC57" s="48">
        <v>4</v>
      </c>
      <c r="AD57" s="48">
        <v>5</v>
      </c>
      <c r="AE57" s="48">
        <v>2</v>
      </c>
      <c r="AF57" s="48">
        <v>3</v>
      </c>
      <c r="AG57" s="48">
        <v>3</v>
      </c>
      <c r="AH57" s="48">
        <v>2</v>
      </c>
      <c r="AI57" s="48">
        <v>4</v>
      </c>
      <c r="AJ57" s="48">
        <v>2</v>
      </c>
      <c r="AK57" s="48">
        <v>2</v>
      </c>
      <c r="AL57" s="48">
        <v>4</v>
      </c>
      <c r="AM57" s="48">
        <v>4</v>
      </c>
      <c r="AN57" s="48">
        <v>1</v>
      </c>
      <c r="AO57" s="48">
        <v>4</v>
      </c>
      <c r="AP57" s="48">
        <v>4</v>
      </c>
      <c r="AQ57" s="48">
        <v>4</v>
      </c>
      <c r="AR57" s="48">
        <v>2</v>
      </c>
      <c r="AS57" s="48">
        <v>3</v>
      </c>
      <c r="AT57" s="48">
        <v>2</v>
      </c>
      <c r="AU57" s="48">
        <v>2</v>
      </c>
      <c r="AV57" s="48">
        <v>3</v>
      </c>
      <c r="AW57" s="48">
        <v>3</v>
      </c>
      <c r="AX57" s="48">
        <v>4</v>
      </c>
      <c r="AY57" s="48">
        <v>2</v>
      </c>
      <c r="AZ57" s="48">
        <v>2</v>
      </c>
      <c r="BA57" s="48">
        <v>4</v>
      </c>
      <c r="BB57" s="48">
        <v>4</v>
      </c>
      <c r="BC57" s="48">
        <v>2</v>
      </c>
      <c r="BD57" s="48">
        <v>3</v>
      </c>
      <c r="BE57" s="48">
        <v>4</v>
      </c>
      <c r="BF57" s="48">
        <v>4</v>
      </c>
      <c r="BG57" s="21"/>
      <c r="BH57" s="21">
        <f t="shared" si="3"/>
        <v>46</v>
      </c>
      <c r="BI57" s="60" t="s">
        <v>152</v>
      </c>
    </row>
    <row r="58" spans="1:61" s="22" customFormat="1" ht="15" customHeight="1" thickBot="1">
      <c r="A58"/>
      <c r="B58" s="55">
        <v>55</v>
      </c>
      <c r="C58" s="15" t="s">
        <v>40</v>
      </c>
      <c r="D58" s="68" t="s">
        <v>135</v>
      </c>
      <c r="E58" s="68" t="s">
        <v>89</v>
      </c>
      <c r="F58" s="48">
        <v>58</v>
      </c>
      <c r="G58" s="173">
        <f t="shared" si="1"/>
        <v>5</v>
      </c>
      <c r="H58" s="68" t="s">
        <v>118</v>
      </c>
      <c r="I58" s="68" t="s">
        <v>96</v>
      </c>
      <c r="J58" s="73" t="s">
        <v>107</v>
      </c>
      <c r="K58" s="73" t="s">
        <v>110</v>
      </c>
      <c r="L58" s="68" t="s">
        <v>129</v>
      </c>
      <c r="M58" s="48">
        <v>4</v>
      </c>
      <c r="N58" s="48">
        <v>4</v>
      </c>
      <c r="O58" s="48">
        <v>5</v>
      </c>
      <c r="P58" s="48">
        <v>4</v>
      </c>
      <c r="Q58" s="48">
        <v>2</v>
      </c>
      <c r="R58" s="48">
        <v>4</v>
      </c>
      <c r="S58" s="48">
        <v>4</v>
      </c>
      <c r="T58" s="48">
        <v>4</v>
      </c>
      <c r="U58" s="48">
        <v>4</v>
      </c>
      <c r="V58" s="48">
        <v>4</v>
      </c>
      <c r="W58" s="48">
        <v>3</v>
      </c>
      <c r="X58" s="48">
        <v>5</v>
      </c>
      <c r="Y58" s="48">
        <v>5</v>
      </c>
      <c r="Z58" s="48">
        <v>4</v>
      </c>
      <c r="AA58" s="48">
        <v>1</v>
      </c>
      <c r="AB58" s="48">
        <v>5</v>
      </c>
      <c r="AC58" s="48">
        <v>5</v>
      </c>
      <c r="AD58" s="48">
        <v>5</v>
      </c>
      <c r="AE58" s="48">
        <v>5</v>
      </c>
      <c r="AF58" s="48">
        <v>3</v>
      </c>
      <c r="AG58" s="48">
        <v>2</v>
      </c>
      <c r="AH58" s="48">
        <v>3</v>
      </c>
      <c r="AI58" s="48">
        <v>2</v>
      </c>
      <c r="AJ58" s="48">
        <v>2</v>
      </c>
      <c r="AK58" s="48">
        <v>2</v>
      </c>
      <c r="AL58" s="48">
        <v>2</v>
      </c>
      <c r="AM58" s="48">
        <v>4</v>
      </c>
      <c r="AN58" s="48">
        <v>3</v>
      </c>
      <c r="AO58" s="48">
        <v>4</v>
      </c>
      <c r="AP58" s="48">
        <v>4</v>
      </c>
      <c r="AQ58" s="48">
        <v>4</v>
      </c>
      <c r="AR58" s="48">
        <v>1</v>
      </c>
      <c r="AS58" s="48">
        <v>4</v>
      </c>
      <c r="AT58" s="48">
        <v>3</v>
      </c>
      <c r="AU58" s="48">
        <v>3</v>
      </c>
      <c r="AV58" s="48">
        <v>1</v>
      </c>
      <c r="AW58" s="48">
        <v>4</v>
      </c>
      <c r="AX58" s="48">
        <v>5</v>
      </c>
      <c r="AY58" s="48">
        <v>4</v>
      </c>
      <c r="AZ58" s="48">
        <v>2</v>
      </c>
      <c r="BA58" s="48">
        <v>5</v>
      </c>
      <c r="BB58" s="48">
        <v>5</v>
      </c>
      <c r="BC58" s="48">
        <v>1</v>
      </c>
      <c r="BD58" s="48">
        <v>2</v>
      </c>
      <c r="BE58" s="48">
        <v>4</v>
      </c>
      <c r="BF58" s="48">
        <v>2</v>
      </c>
      <c r="BG58" s="21"/>
      <c r="BH58" s="21">
        <f t="shared" si="3"/>
        <v>46</v>
      </c>
      <c r="BI58" s="60" t="s">
        <v>152</v>
      </c>
    </row>
    <row r="59" spans="1:61" s="22" customFormat="1" ht="15" customHeight="1" thickBot="1">
      <c r="A59"/>
      <c r="B59" s="55">
        <v>56</v>
      </c>
      <c r="C59" s="15" t="s">
        <v>40</v>
      </c>
      <c r="D59" s="68" t="s">
        <v>137</v>
      </c>
      <c r="E59" s="68" t="s">
        <v>88</v>
      </c>
      <c r="F59" s="48">
        <v>38</v>
      </c>
      <c r="G59" s="173">
        <f t="shared" si="1"/>
        <v>3</v>
      </c>
      <c r="H59" s="68" t="s">
        <v>121</v>
      </c>
      <c r="I59" s="68" t="s">
        <v>95</v>
      </c>
      <c r="J59" s="73" t="s">
        <v>106</v>
      </c>
      <c r="K59" s="73" t="s">
        <v>109</v>
      </c>
      <c r="L59" s="68" t="s">
        <v>129</v>
      </c>
      <c r="M59" s="48">
        <v>3</v>
      </c>
      <c r="N59" s="48">
        <v>3</v>
      </c>
      <c r="O59" s="48">
        <v>3</v>
      </c>
      <c r="P59" s="48">
        <v>3</v>
      </c>
      <c r="Q59" s="48">
        <v>3</v>
      </c>
      <c r="R59" s="48">
        <v>3</v>
      </c>
      <c r="S59" s="48">
        <v>3</v>
      </c>
      <c r="T59" s="48">
        <v>3</v>
      </c>
      <c r="U59" s="48">
        <v>3</v>
      </c>
      <c r="V59" s="48">
        <v>4</v>
      </c>
      <c r="W59" s="48">
        <v>3</v>
      </c>
      <c r="X59" s="48">
        <v>4</v>
      </c>
      <c r="Y59" s="48">
        <v>1</v>
      </c>
      <c r="Z59" s="48">
        <v>1</v>
      </c>
      <c r="AA59" s="48">
        <v>3</v>
      </c>
      <c r="AB59" s="48">
        <v>4</v>
      </c>
      <c r="AC59" s="48">
        <v>4</v>
      </c>
      <c r="AD59" s="48">
        <v>5</v>
      </c>
      <c r="AE59" s="48">
        <v>5</v>
      </c>
      <c r="AF59" s="48">
        <v>3</v>
      </c>
      <c r="AG59" s="48">
        <v>1</v>
      </c>
      <c r="AH59" s="48">
        <v>1</v>
      </c>
      <c r="AI59" s="48">
        <v>4</v>
      </c>
      <c r="AJ59" s="48">
        <v>3</v>
      </c>
      <c r="AK59" s="48">
        <v>3</v>
      </c>
      <c r="AL59" s="48">
        <v>3</v>
      </c>
      <c r="AM59" s="48">
        <v>3</v>
      </c>
      <c r="AN59" s="48">
        <v>1</v>
      </c>
      <c r="AO59" s="48">
        <v>3</v>
      </c>
      <c r="AP59" s="48">
        <v>3</v>
      </c>
      <c r="AQ59" s="48">
        <v>3</v>
      </c>
      <c r="AR59" s="48">
        <v>3</v>
      </c>
      <c r="AS59" s="48">
        <v>1</v>
      </c>
      <c r="AT59" s="48">
        <v>3</v>
      </c>
      <c r="AU59" s="48">
        <v>3</v>
      </c>
      <c r="AV59" s="48">
        <v>1</v>
      </c>
      <c r="AW59" s="48">
        <v>1</v>
      </c>
      <c r="AX59" s="48">
        <v>4</v>
      </c>
      <c r="AY59" s="48">
        <v>3</v>
      </c>
      <c r="AZ59" s="48">
        <v>1</v>
      </c>
      <c r="BA59" s="48">
        <v>1</v>
      </c>
      <c r="BB59" s="48">
        <v>1</v>
      </c>
      <c r="BC59" s="48">
        <v>1</v>
      </c>
      <c r="BD59" s="48">
        <v>3</v>
      </c>
      <c r="BE59" s="48">
        <v>1</v>
      </c>
      <c r="BF59" s="48">
        <v>3</v>
      </c>
      <c r="BG59" s="21"/>
      <c r="BH59" s="21">
        <f t="shared" si="3"/>
        <v>46</v>
      </c>
      <c r="BI59" s="60"/>
    </row>
    <row r="60" spans="1:61" s="22" customFormat="1" ht="15" customHeight="1" thickBot="1">
      <c r="A60"/>
      <c r="B60" s="55">
        <v>57</v>
      </c>
      <c r="C60" s="15" t="s">
        <v>40</v>
      </c>
      <c r="D60" s="68" t="s">
        <v>137</v>
      </c>
      <c r="E60" s="68" t="s">
        <v>88</v>
      </c>
      <c r="F60" s="48">
        <v>31</v>
      </c>
      <c r="G60" s="173">
        <f t="shared" si="1"/>
        <v>3</v>
      </c>
      <c r="H60" s="68" t="s">
        <v>118</v>
      </c>
      <c r="I60" s="68" t="s">
        <v>100</v>
      </c>
      <c r="J60" s="73" t="s">
        <v>105</v>
      </c>
      <c r="K60" s="73" t="s">
        <v>111</v>
      </c>
      <c r="L60" s="68" t="s">
        <v>129</v>
      </c>
      <c r="M60" s="48">
        <v>4</v>
      </c>
      <c r="N60" s="48">
        <v>4</v>
      </c>
      <c r="O60" s="48">
        <v>5</v>
      </c>
      <c r="P60" s="48">
        <v>2</v>
      </c>
      <c r="Q60" s="48">
        <v>4</v>
      </c>
      <c r="R60" s="48">
        <v>2</v>
      </c>
      <c r="S60" s="48">
        <v>4</v>
      </c>
      <c r="T60" s="48">
        <v>4</v>
      </c>
      <c r="U60" s="48">
        <v>4</v>
      </c>
      <c r="V60" s="48">
        <v>4</v>
      </c>
      <c r="W60" s="48">
        <v>4</v>
      </c>
      <c r="X60" s="48">
        <v>4</v>
      </c>
      <c r="Y60" s="48">
        <v>2</v>
      </c>
      <c r="Z60" s="48">
        <v>2</v>
      </c>
      <c r="AA60" s="48"/>
      <c r="AB60" s="48">
        <v>4</v>
      </c>
      <c r="AC60" s="48">
        <v>4</v>
      </c>
      <c r="AD60" s="48">
        <v>4</v>
      </c>
      <c r="AE60" s="48">
        <v>4</v>
      </c>
      <c r="AF60" s="48">
        <v>2</v>
      </c>
      <c r="AG60" s="48">
        <v>4</v>
      </c>
      <c r="AH60" s="48">
        <v>4</v>
      </c>
      <c r="AI60" s="48">
        <v>4</v>
      </c>
      <c r="AJ60" s="48">
        <v>1</v>
      </c>
      <c r="AK60" s="48">
        <v>2</v>
      </c>
      <c r="AL60" s="48">
        <v>1</v>
      </c>
      <c r="AM60" s="48">
        <v>4</v>
      </c>
      <c r="AN60" s="48">
        <v>2</v>
      </c>
      <c r="AO60" s="48">
        <v>3</v>
      </c>
      <c r="AP60" s="48">
        <v>5</v>
      </c>
      <c r="AQ60" s="48">
        <v>4</v>
      </c>
      <c r="AR60" s="48">
        <v>1</v>
      </c>
      <c r="AS60" s="48">
        <v>4</v>
      </c>
      <c r="AT60" s="48">
        <v>1</v>
      </c>
      <c r="AU60" s="48">
        <v>2</v>
      </c>
      <c r="AV60" s="48">
        <v>2</v>
      </c>
      <c r="AW60" s="48">
        <v>1</v>
      </c>
      <c r="AX60" s="48">
        <v>5</v>
      </c>
      <c r="AY60" s="48">
        <v>5</v>
      </c>
      <c r="AZ60" s="48">
        <v>2</v>
      </c>
      <c r="BA60" s="48">
        <v>1</v>
      </c>
      <c r="BB60" s="48">
        <v>1</v>
      </c>
      <c r="BC60" s="48">
        <v>1</v>
      </c>
      <c r="BD60" s="48">
        <v>1</v>
      </c>
      <c r="BE60" s="48">
        <v>4</v>
      </c>
      <c r="BF60" s="48">
        <v>5</v>
      </c>
      <c r="BG60" s="21"/>
      <c r="BH60" s="21">
        <f t="shared" si="3"/>
        <v>45</v>
      </c>
      <c r="BI60" s="60" t="s">
        <v>152</v>
      </c>
    </row>
    <row r="61" spans="1:61" s="22" customFormat="1" ht="15" customHeight="1" thickBot="1">
      <c r="A61"/>
      <c r="B61" s="55">
        <v>58</v>
      </c>
      <c r="C61" s="15" t="s">
        <v>40</v>
      </c>
      <c r="D61" s="68" t="s">
        <v>137</v>
      </c>
      <c r="E61" s="68" t="s">
        <v>88</v>
      </c>
      <c r="F61" s="48">
        <v>30</v>
      </c>
      <c r="G61" s="173">
        <f t="shared" si="1"/>
        <v>3</v>
      </c>
      <c r="H61" s="68" t="s">
        <v>121</v>
      </c>
      <c r="I61" s="68" t="s">
        <v>95</v>
      </c>
      <c r="J61" s="73" t="s">
        <v>105</v>
      </c>
      <c r="K61" s="73" t="s">
        <v>110</v>
      </c>
      <c r="L61" s="68" t="s">
        <v>131</v>
      </c>
      <c r="M61" s="48">
        <v>3</v>
      </c>
      <c r="N61" s="48">
        <v>3</v>
      </c>
      <c r="O61" s="48">
        <v>5</v>
      </c>
      <c r="P61" s="48">
        <v>2</v>
      </c>
      <c r="Q61" s="48">
        <v>2</v>
      </c>
      <c r="R61" s="48">
        <v>2</v>
      </c>
      <c r="S61" s="48">
        <v>3</v>
      </c>
      <c r="T61" s="48">
        <v>3</v>
      </c>
      <c r="U61" s="48">
        <v>3</v>
      </c>
      <c r="V61" s="48">
        <v>4</v>
      </c>
      <c r="W61" s="48">
        <v>4</v>
      </c>
      <c r="X61" s="48">
        <v>3</v>
      </c>
      <c r="Y61" s="48">
        <v>2</v>
      </c>
      <c r="Z61" s="48">
        <v>3</v>
      </c>
      <c r="AA61" s="48">
        <v>3</v>
      </c>
      <c r="AB61" s="48">
        <v>3</v>
      </c>
      <c r="AC61" s="48">
        <v>3</v>
      </c>
      <c r="AD61" s="48">
        <v>5</v>
      </c>
      <c r="AE61" s="48">
        <v>5</v>
      </c>
      <c r="AF61" s="48">
        <v>4</v>
      </c>
      <c r="AG61" s="48">
        <v>4</v>
      </c>
      <c r="AH61" s="48">
        <v>4</v>
      </c>
      <c r="AI61" s="48">
        <v>4</v>
      </c>
      <c r="AJ61" s="48">
        <v>5</v>
      </c>
      <c r="AK61" s="48">
        <v>3</v>
      </c>
      <c r="AL61" s="48">
        <v>2</v>
      </c>
      <c r="AM61" s="48">
        <v>2</v>
      </c>
      <c r="AN61" s="48">
        <v>1</v>
      </c>
      <c r="AO61" s="48">
        <v>1</v>
      </c>
      <c r="AP61" s="48">
        <v>2</v>
      </c>
      <c r="AQ61" s="48">
        <v>3</v>
      </c>
      <c r="AR61" s="48">
        <v>3</v>
      </c>
      <c r="AS61" s="48">
        <v>3</v>
      </c>
      <c r="AT61" s="48">
        <v>3</v>
      </c>
      <c r="AU61" s="48">
        <v>1</v>
      </c>
      <c r="AV61" s="48">
        <v>1</v>
      </c>
      <c r="AW61" s="48">
        <v>1</v>
      </c>
      <c r="AX61" s="48">
        <v>4</v>
      </c>
      <c r="AY61" s="48">
        <v>1</v>
      </c>
      <c r="AZ61" s="48">
        <v>1</v>
      </c>
      <c r="BA61" s="48">
        <v>2</v>
      </c>
      <c r="BB61" s="48">
        <v>2</v>
      </c>
      <c r="BC61" s="48">
        <v>1</v>
      </c>
      <c r="BD61" s="48">
        <v>3</v>
      </c>
      <c r="BE61" s="48">
        <v>2</v>
      </c>
      <c r="BF61" s="48">
        <v>4</v>
      </c>
      <c r="BG61" s="21"/>
      <c r="BH61" s="21">
        <f t="shared" si="3"/>
        <v>46</v>
      </c>
      <c r="BI61" s="60" t="s">
        <v>151</v>
      </c>
    </row>
    <row r="62" spans="1:61" s="22" customFormat="1" ht="15" customHeight="1" thickBot="1">
      <c r="A62"/>
      <c r="B62" s="55">
        <v>59</v>
      </c>
      <c r="C62" s="15" t="s">
        <v>40</v>
      </c>
      <c r="D62" s="68" t="s">
        <v>144</v>
      </c>
      <c r="E62" s="68" t="s">
        <v>88</v>
      </c>
      <c r="F62" s="48">
        <v>41</v>
      </c>
      <c r="G62" s="173">
        <f t="shared" si="1"/>
        <v>4</v>
      </c>
      <c r="H62" s="68" t="s">
        <v>118</v>
      </c>
      <c r="I62" s="68" t="s">
        <v>99</v>
      </c>
      <c r="J62" s="73" t="s">
        <v>106</v>
      </c>
      <c r="K62" s="73" t="s">
        <v>110</v>
      </c>
      <c r="L62" s="68">
        <v>276</v>
      </c>
      <c r="M62" s="48"/>
      <c r="N62" s="48"/>
      <c r="O62" s="48">
        <v>5</v>
      </c>
      <c r="P62" s="48">
        <v>5</v>
      </c>
      <c r="Q62" s="48">
        <v>3</v>
      </c>
      <c r="R62" s="48"/>
      <c r="S62" s="48"/>
      <c r="T62" s="48"/>
      <c r="U62" s="48">
        <v>4</v>
      </c>
      <c r="V62" s="48">
        <v>5</v>
      </c>
      <c r="W62" s="48">
        <v>5</v>
      </c>
      <c r="X62" s="48">
        <v>4</v>
      </c>
      <c r="Y62" s="48">
        <v>4</v>
      </c>
      <c r="Z62" s="48">
        <v>4</v>
      </c>
      <c r="AA62" s="48">
        <v>1</v>
      </c>
      <c r="AB62" s="48">
        <v>4</v>
      </c>
      <c r="AC62" s="48">
        <v>4</v>
      </c>
      <c r="AD62" s="48">
        <v>5</v>
      </c>
      <c r="AE62" s="48">
        <v>4</v>
      </c>
      <c r="AF62" s="48">
        <v>3</v>
      </c>
      <c r="AG62" s="48">
        <v>4</v>
      </c>
      <c r="AH62" s="48">
        <v>4</v>
      </c>
      <c r="AI62" s="48">
        <v>5</v>
      </c>
      <c r="AJ62" s="48">
        <v>2</v>
      </c>
      <c r="AK62" s="48">
        <v>3</v>
      </c>
      <c r="AL62" s="48">
        <v>4</v>
      </c>
      <c r="AM62" s="48">
        <v>4</v>
      </c>
      <c r="AN62" s="48">
        <v>3</v>
      </c>
      <c r="AO62" s="48">
        <v>3</v>
      </c>
      <c r="AP62" s="48">
        <v>3</v>
      </c>
      <c r="AQ62" s="48">
        <v>4</v>
      </c>
      <c r="AR62" s="48">
        <v>1</v>
      </c>
      <c r="AS62" s="48">
        <v>3</v>
      </c>
      <c r="AT62" s="48">
        <v>2</v>
      </c>
      <c r="AU62" s="48">
        <v>3</v>
      </c>
      <c r="AV62" s="48">
        <v>3</v>
      </c>
      <c r="AW62" s="48">
        <v>3</v>
      </c>
      <c r="AX62" s="48">
        <v>4</v>
      </c>
      <c r="AY62" s="48">
        <v>2</v>
      </c>
      <c r="AZ62" s="48">
        <v>2</v>
      </c>
      <c r="BA62" s="48">
        <v>2</v>
      </c>
      <c r="BB62" s="48">
        <v>4</v>
      </c>
      <c r="BC62" s="48">
        <v>4</v>
      </c>
      <c r="BD62" s="48">
        <v>2</v>
      </c>
      <c r="BE62" s="48">
        <v>4</v>
      </c>
      <c r="BF62" s="48">
        <v>4</v>
      </c>
      <c r="BG62" s="21"/>
      <c r="BH62" s="21">
        <f t="shared" si="3"/>
        <v>41</v>
      </c>
      <c r="BI62" s="60"/>
    </row>
    <row r="63" spans="1:61" s="22" customFormat="1" ht="15" customHeight="1" thickBot="1">
      <c r="A63"/>
      <c r="B63" s="55">
        <v>60</v>
      </c>
      <c r="C63" s="15" t="s">
        <v>40</v>
      </c>
      <c r="D63" s="68" t="s">
        <v>144</v>
      </c>
      <c r="E63" s="68" t="s">
        <v>88</v>
      </c>
      <c r="F63" s="48">
        <v>38</v>
      </c>
      <c r="G63" s="173">
        <f t="shared" si="1"/>
        <v>3</v>
      </c>
      <c r="H63" s="68" t="s">
        <v>118</v>
      </c>
      <c r="I63" s="68" t="s">
        <v>95</v>
      </c>
      <c r="J63" s="73" t="s">
        <v>106</v>
      </c>
      <c r="K63" s="73" t="s">
        <v>111</v>
      </c>
      <c r="L63" s="68" t="s">
        <v>129</v>
      </c>
      <c r="M63" s="48">
        <v>3</v>
      </c>
      <c r="N63" s="48">
        <v>4</v>
      </c>
      <c r="O63" s="48">
        <v>4</v>
      </c>
      <c r="P63" s="48">
        <v>4</v>
      </c>
      <c r="Q63" s="48">
        <v>3</v>
      </c>
      <c r="R63" s="48">
        <v>3</v>
      </c>
      <c r="S63" s="48">
        <v>5</v>
      </c>
      <c r="T63" s="48">
        <v>5</v>
      </c>
      <c r="U63" s="48">
        <v>5</v>
      </c>
      <c r="V63" s="48">
        <v>5</v>
      </c>
      <c r="W63" s="48">
        <v>5</v>
      </c>
      <c r="X63" s="48">
        <v>5</v>
      </c>
      <c r="Y63" s="48">
        <v>4</v>
      </c>
      <c r="Z63" s="48">
        <v>3</v>
      </c>
      <c r="AA63" s="48">
        <v>1</v>
      </c>
      <c r="AB63" s="48">
        <v>4</v>
      </c>
      <c r="AC63" s="48">
        <v>4</v>
      </c>
      <c r="AD63" s="48">
        <v>4</v>
      </c>
      <c r="AE63" s="48">
        <v>3</v>
      </c>
      <c r="AF63" s="48">
        <v>2</v>
      </c>
      <c r="AG63" s="48">
        <v>3</v>
      </c>
      <c r="AH63" s="48">
        <v>3</v>
      </c>
      <c r="AI63" s="48">
        <v>4</v>
      </c>
      <c r="AJ63" s="48">
        <v>2</v>
      </c>
      <c r="AK63" s="48">
        <v>3</v>
      </c>
      <c r="AL63" s="48">
        <v>3</v>
      </c>
      <c r="AM63" s="48">
        <v>5</v>
      </c>
      <c r="AN63" s="48">
        <v>2</v>
      </c>
      <c r="AO63" s="48">
        <v>3</v>
      </c>
      <c r="AP63" s="48">
        <v>4</v>
      </c>
      <c r="AQ63" s="48">
        <v>3</v>
      </c>
      <c r="AR63" s="48">
        <v>1</v>
      </c>
      <c r="AS63" s="48">
        <v>3</v>
      </c>
      <c r="AT63" s="48">
        <v>3</v>
      </c>
      <c r="AU63" s="48">
        <v>3</v>
      </c>
      <c r="AV63" s="48">
        <v>2</v>
      </c>
      <c r="AW63" s="48">
        <v>2</v>
      </c>
      <c r="AX63" s="48">
        <v>3</v>
      </c>
      <c r="AY63" s="48">
        <v>2</v>
      </c>
      <c r="AZ63" s="48">
        <v>2</v>
      </c>
      <c r="BA63" s="48">
        <v>1</v>
      </c>
      <c r="BB63" s="48">
        <v>3</v>
      </c>
      <c r="BC63" s="48">
        <v>4</v>
      </c>
      <c r="BD63" s="48">
        <v>3</v>
      </c>
      <c r="BE63" s="48">
        <v>3</v>
      </c>
      <c r="BF63" s="48">
        <v>3</v>
      </c>
      <c r="BG63" s="21"/>
      <c r="BH63" s="21">
        <f t="shared" si="3"/>
        <v>46</v>
      </c>
      <c r="BI63" s="60" t="s">
        <v>152</v>
      </c>
    </row>
    <row r="64" spans="1:61" s="22" customFormat="1" ht="15" customHeight="1" thickBot="1">
      <c r="A64"/>
      <c r="B64" s="55">
        <v>61</v>
      </c>
      <c r="C64" s="15" t="s">
        <v>40</v>
      </c>
      <c r="D64" s="68" t="s">
        <v>143</v>
      </c>
      <c r="E64" s="68" t="s">
        <v>89</v>
      </c>
      <c r="F64" s="48">
        <v>38</v>
      </c>
      <c r="G64" s="173">
        <f t="shared" si="1"/>
        <v>3</v>
      </c>
      <c r="H64" s="68" t="s">
        <v>117</v>
      </c>
      <c r="I64" s="68" t="s">
        <v>98</v>
      </c>
      <c r="J64" s="73" t="s">
        <v>104</v>
      </c>
      <c r="K64" s="73" t="s">
        <v>109</v>
      </c>
      <c r="L64" s="68" t="s">
        <v>131</v>
      </c>
      <c r="M64" s="48">
        <v>4</v>
      </c>
      <c r="N64" s="48">
        <v>4</v>
      </c>
      <c r="O64" s="48">
        <v>4</v>
      </c>
      <c r="P64" s="48">
        <v>4</v>
      </c>
      <c r="Q64" s="48">
        <v>5</v>
      </c>
      <c r="R64" s="48">
        <v>4</v>
      </c>
      <c r="S64" s="48">
        <v>5</v>
      </c>
      <c r="T64" s="48">
        <v>5</v>
      </c>
      <c r="U64" s="48">
        <v>5</v>
      </c>
      <c r="V64" s="48">
        <v>5</v>
      </c>
      <c r="W64" s="48">
        <v>5</v>
      </c>
      <c r="X64" s="48">
        <v>5</v>
      </c>
      <c r="Y64" s="48">
        <v>5</v>
      </c>
      <c r="Z64" s="48">
        <v>5</v>
      </c>
      <c r="AA64" s="48">
        <v>3</v>
      </c>
      <c r="AB64" s="48">
        <v>5</v>
      </c>
      <c r="AC64" s="48">
        <v>5</v>
      </c>
      <c r="AD64" s="48">
        <v>5</v>
      </c>
      <c r="AE64" s="48">
        <v>5</v>
      </c>
      <c r="AF64" s="48">
        <v>2</v>
      </c>
      <c r="AG64" s="48">
        <v>5</v>
      </c>
      <c r="AH64" s="48">
        <v>5</v>
      </c>
      <c r="AI64" s="48">
        <v>5</v>
      </c>
      <c r="AJ64" s="48">
        <v>1</v>
      </c>
      <c r="AK64" s="48">
        <v>1</v>
      </c>
      <c r="AL64" s="48">
        <v>4</v>
      </c>
      <c r="AM64" s="48">
        <v>5</v>
      </c>
      <c r="AN64" s="48">
        <v>4</v>
      </c>
      <c r="AO64" s="48">
        <v>5</v>
      </c>
      <c r="AP64" s="48">
        <v>5</v>
      </c>
      <c r="AQ64" s="48">
        <v>5</v>
      </c>
      <c r="AR64" s="48">
        <v>1</v>
      </c>
      <c r="AS64" s="48">
        <v>4</v>
      </c>
      <c r="AT64" s="48">
        <v>1</v>
      </c>
      <c r="AU64" s="48">
        <v>2</v>
      </c>
      <c r="AV64" s="48">
        <v>3</v>
      </c>
      <c r="AW64" s="48">
        <v>4</v>
      </c>
      <c r="AX64" s="48">
        <v>5</v>
      </c>
      <c r="AY64" s="48">
        <v>4</v>
      </c>
      <c r="AZ64" s="48">
        <v>3</v>
      </c>
      <c r="BA64" s="48">
        <v>5</v>
      </c>
      <c r="BB64" s="48">
        <v>5</v>
      </c>
      <c r="BC64" s="48">
        <v>5</v>
      </c>
      <c r="BD64" s="48">
        <v>3</v>
      </c>
      <c r="BE64" s="48">
        <v>4</v>
      </c>
      <c r="BF64" s="48">
        <v>5</v>
      </c>
      <c r="BG64" s="21"/>
      <c r="BH64" s="21">
        <f t="shared" si="3"/>
        <v>46</v>
      </c>
      <c r="BI64" s="60" t="s">
        <v>152</v>
      </c>
    </row>
    <row r="65" spans="1:61" s="22" customFormat="1" ht="15" customHeight="1" thickBot="1">
      <c r="A65"/>
      <c r="B65" s="55">
        <v>62</v>
      </c>
      <c r="C65" s="15" t="s">
        <v>40</v>
      </c>
      <c r="D65" s="68" t="s">
        <v>143</v>
      </c>
      <c r="E65" s="68" t="s">
        <v>89</v>
      </c>
      <c r="F65" s="48">
        <v>45</v>
      </c>
      <c r="G65" s="173">
        <f t="shared" si="1"/>
        <v>4</v>
      </c>
      <c r="H65" s="68" t="s">
        <v>117</v>
      </c>
      <c r="I65" s="68" t="s">
        <v>97</v>
      </c>
      <c r="J65" s="73" t="s">
        <v>106</v>
      </c>
      <c r="K65" s="73" t="s">
        <v>109</v>
      </c>
      <c r="L65" s="68" t="s">
        <v>129</v>
      </c>
      <c r="M65" s="48">
        <v>1</v>
      </c>
      <c r="N65" s="48">
        <v>4</v>
      </c>
      <c r="O65" s="48">
        <v>5</v>
      </c>
      <c r="P65" s="48">
        <v>4</v>
      </c>
      <c r="Q65" s="48">
        <v>2</v>
      </c>
      <c r="R65" s="48">
        <v>3</v>
      </c>
      <c r="S65" s="48">
        <v>5</v>
      </c>
      <c r="T65" s="48">
        <v>5</v>
      </c>
      <c r="U65" s="48">
        <v>4</v>
      </c>
      <c r="V65" s="48">
        <v>4</v>
      </c>
      <c r="W65" s="48">
        <v>4</v>
      </c>
      <c r="X65" s="48">
        <v>4</v>
      </c>
      <c r="Y65" s="48">
        <v>4</v>
      </c>
      <c r="Z65" s="48">
        <v>4</v>
      </c>
      <c r="AA65" s="48">
        <v>3</v>
      </c>
      <c r="AB65" s="48">
        <v>4</v>
      </c>
      <c r="AC65" s="48">
        <v>4</v>
      </c>
      <c r="AD65" s="48">
        <v>5</v>
      </c>
      <c r="AE65" s="48">
        <v>5</v>
      </c>
      <c r="AF65" s="48">
        <v>3</v>
      </c>
      <c r="AG65" s="48">
        <v>3</v>
      </c>
      <c r="AH65" s="48">
        <v>4</v>
      </c>
      <c r="AI65" s="48">
        <v>4</v>
      </c>
      <c r="AJ65" s="48">
        <v>2</v>
      </c>
      <c r="AK65" s="48">
        <v>3</v>
      </c>
      <c r="AL65" s="48">
        <v>4</v>
      </c>
      <c r="AM65" s="48">
        <v>4</v>
      </c>
      <c r="AN65" s="48">
        <v>4</v>
      </c>
      <c r="AO65" s="48">
        <v>4</v>
      </c>
      <c r="AP65" s="48">
        <v>4</v>
      </c>
      <c r="AQ65" s="48">
        <v>4</v>
      </c>
      <c r="AR65" s="48">
        <v>2</v>
      </c>
      <c r="AS65" s="48">
        <v>3</v>
      </c>
      <c r="AT65" s="48">
        <v>2</v>
      </c>
      <c r="AU65" s="48">
        <v>2</v>
      </c>
      <c r="AV65" s="48">
        <v>2</v>
      </c>
      <c r="AW65" s="48">
        <v>2</v>
      </c>
      <c r="AX65" s="48">
        <v>5</v>
      </c>
      <c r="AY65" s="48">
        <v>2</v>
      </c>
      <c r="AZ65" s="48">
        <v>2</v>
      </c>
      <c r="BA65" s="48">
        <v>3</v>
      </c>
      <c r="BB65" s="48">
        <v>4</v>
      </c>
      <c r="BC65" s="48">
        <v>4</v>
      </c>
      <c r="BD65" s="48">
        <v>2</v>
      </c>
      <c r="BE65" s="48">
        <v>3</v>
      </c>
      <c r="BF65" s="48">
        <v>4</v>
      </c>
      <c r="BG65" s="21"/>
      <c r="BH65" s="21">
        <f t="shared" si="3"/>
        <v>46</v>
      </c>
      <c r="BI65" s="60" t="s">
        <v>152</v>
      </c>
    </row>
    <row r="66" spans="1:61" s="22" customFormat="1" ht="15" customHeight="1" thickBot="1">
      <c r="A66"/>
      <c r="B66" s="55">
        <v>63</v>
      </c>
      <c r="C66" s="15" t="s">
        <v>40</v>
      </c>
      <c r="D66" s="68" t="s">
        <v>143</v>
      </c>
      <c r="E66" s="68" t="s">
        <v>89</v>
      </c>
      <c r="F66" s="48">
        <v>36</v>
      </c>
      <c r="G66" s="173">
        <f t="shared" si="1"/>
        <v>3</v>
      </c>
      <c r="H66" s="68" t="s">
        <v>118</v>
      </c>
      <c r="I66" s="68" t="s">
        <v>98</v>
      </c>
      <c r="J66" s="73" t="s">
        <v>105</v>
      </c>
      <c r="K66" s="73" t="s">
        <v>110</v>
      </c>
      <c r="L66" s="68" t="s">
        <v>129</v>
      </c>
      <c r="M66" s="48">
        <v>4</v>
      </c>
      <c r="N66" s="48">
        <v>4</v>
      </c>
      <c r="O66" s="48">
        <v>4</v>
      </c>
      <c r="P66" s="48">
        <v>2</v>
      </c>
      <c r="Q66" s="48">
        <v>2</v>
      </c>
      <c r="R66" s="48">
        <v>2</v>
      </c>
      <c r="S66" s="48">
        <v>4</v>
      </c>
      <c r="T66" s="48">
        <v>5</v>
      </c>
      <c r="U66" s="48">
        <v>4</v>
      </c>
      <c r="V66" s="48">
        <v>5</v>
      </c>
      <c r="W66" s="48">
        <v>4</v>
      </c>
      <c r="X66" s="48">
        <v>4</v>
      </c>
      <c r="Y66" s="48">
        <v>4</v>
      </c>
      <c r="Z66" s="48">
        <v>4</v>
      </c>
      <c r="AA66" s="48">
        <v>2</v>
      </c>
      <c r="AB66" s="48">
        <v>4</v>
      </c>
      <c r="AC66" s="48">
        <v>5</v>
      </c>
      <c r="AD66" s="48">
        <v>5</v>
      </c>
      <c r="AE66" s="48">
        <v>5</v>
      </c>
      <c r="AF66" s="48">
        <v>3</v>
      </c>
      <c r="AG66" s="48">
        <v>4</v>
      </c>
      <c r="AH66" s="48">
        <v>4</v>
      </c>
      <c r="AI66" s="48">
        <v>3</v>
      </c>
      <c r="AJ66" s="48">
        <v>1</v>
      </c>
      <c r="AK66" s="48">
        <v>4</v>
      </c>
      <c r="AL66" s="48">
        <v>4</v>
      </c>
      <c r="AM66" s="48">
        <v>4</v>
      </c>
      <c r="AN66" s="48">
        <v>2</v>
      </c>
      <c r="AO66" s="48">
        <v>4</v>
      </c>
      <c r="AP66" s="48">
        <v>4</v>
      </c>
      <c r="AQ66" s="48">
        <v>4</v>
      </c>
      <c r="AR66" s="48">
        <v>1</v>
      </c>
      <c r="AS66" s="48">
        <v>3</v>
      </c>
      <c r="AT66" s="48">
        <v>2</v>
      </c>
      <c r="AU66" s="48">
        <v>1</v>
      </c>
      <c r="AV66" s="48">
        <v>1</v>
      </c>
      <c r="AW66" s="48">
        <v>3</v>
      </c>
      <c r="AX66" s="48">
        <v>4</v>
      </c>
      <c r="AY66" s="48">
        <v>4</v>
      </c>
      <c r="AZ66" s="48">
        <v>4</v>
      </c>
      <c r="BA66" s="48">
        <v>2</v>
      </c>
      <c r="BB66" s="48">
        <v>2</v>
      </c>
      <c r="BC66" s="48">
        <v>2</v>
      </c>
      <c r="BD66" s="48">
        <v>2</v>
      </c>
      <c r="BE66" s="48">
        <v>3</v>
      </c>
      <c r="BF66" s="48">
        <v>4</v>
      </c>
      <c r="BG66" s="21"/>
      <c r="BH66" s="21">
        <f t="shared" si="3"/>
        <v>46</v>
      </c>
      <c r="BI66" s="60" t="s">
        <v>152</v>
      </c>
    </row>
    <row r="67" spans="1:61" s="22" customFormat="1" ht="15" customHeight="1" thickBot="1">
      <c r="A67"/>
      <c r="B67" s="55">
        <v>64</v>
      </c>
      <c r="C67" s="15" t="s">
        <v>40</v>
      </c>
      <c r="D67" s="68" t="s">
        <v>143</v>
      </c>
      <c r="E67" s="68" t="s">
        <v>88</v>
      </c>
      <c r="F67" s="48">
        <v>44</v>
      </c>
      <c r="G67" s="173">
        <f t="shared" si="1"/>
        <v>4</v>
      </c>
      <c r="H67" s="68" t="s">
        <v>118</v>
      </c>
      <c r="I67" s="68" t="s">
        <v>99</v>
      </c>
      <c r="J67" s="73" t="s">
        <v>107</v>
      </c>
      <c r="K67" s="73" t="s">
        <v>109</v>
      </c>
      <c r="L67" s="68" t="s">
        <v>129</v>
      </c>
      <c r="M67" s="48">
        <v>2</v>
      </c>
      <c r="N67" s="48">
        <v>4</v>
      </c>
      <c r="O67" s="48">
        <v>5</v>
      </c>
      <c r="P67" s="48">
        <v>3</v>
      </c>
      <c r="Q67" s="48">
        <v>2</v>
      </c>
      <c r="R67" s="48">
        <v>3</v>
      </c>
      <c r="S67" s="48">
        <v>4</v>
      </c>
      <c r="T67" s="48">
        <v>4</v>
      </c>
      <c r="U67" s="48">
        <v>4</v>
      </c>
      <c r="V67" s="48">
        <v>4</v>
      </c>
      <c r="W67" s="48">
        <v>4</v>
      </c>
      <c r="X67" s="48">
        <v>4</v>
      </c>
      <c r="Y67" s="48">
        <v>4</v>
      </c>
      <c r="Z67" s="48">
        <v>4</v>
      </c>
      <c r="AA67" s="48">
        <v>2</v>
      </c>
      <c r="AB67" s="48">
        <v>4</v>
      </c>
      <c r="AC67" s="48">
        <v>4</v>
      </c>
      <c r="AD67" s="48">
        <v>5</v>
      </c>
      <c r="AE67" s="48">
        <v>4</v>
      </c>
      <c r="AF67" s="48">
        <v>2</v>
      </c>
      <c r="AG67" s="48">
        <v>4</v>
      </c>
      <c r="AH67" s="48">
        <v>5</v>
      </c>
      <c r="AI67" s="48">
        <v>4</v>
      </c>
      <c r="AJ67" s="48">
        <v>2</v>
      </c>
      <c r="AK67" s="48">
        <v>2</v>
      </c>
      <c r="AL67" s="48">
        <v>4</v>
      </c>
      <c r="AM67" s="48">
        <v>4</v>
      </c>
      <c r="AN67" s="48">
        <v>2</v>
      </c>
      <c r="AO67" s="48">
        <v>4</v>
      </c>
      <c r="AP67" s="48">
        <v>4</v>
      </c>
      <c r="AQ67" s="48">
        <v>4</v>
      </c>
      <c r="AR67" s="48">
        <v>2</v>
      </c>
      <c r="AS67" s="48">
        <v>4</v>
      </c>
      <c r="AT67" s="48">
        <v>2</v>
      </c>
      <c r="AU67" s="48">
        <v>2</v>
      </c>
      <c r="AV67" s="48">
        <v>3</v>
      </c>
      <c r="AW67" s="48">
        <v>3</v>
      </c>
      <c r="AX67" s="48">
        <v>3</v>
      </c>
      <c r="AY67" s="48">
        <v>3</v>
      </c>
      <c r="AZ67" s="48">
        <v>3</v>
      </c>
      <c r="BA67" s="48">
        <v>4</v>
      </c>
      <c r="BB67" s="48">
        <v>4</v>
      </c>
      <c r="BC67" s="48">
        <v>4</v>
      </c>
      <c r="BD67" s="48">
        <v>3</v>
      </c>
      <c r="BE67" s="48">
        <v>3</v>
      </c>
      <c r="BF67" s="48">
        <v>4</v>
      </c>
      <c r="BG67" s="21"/>
      <c r="BH67" s="21">
        <f t="shared" si="3"/>
        <v>46</v>
      </c>
      <c r="BI67" s="60" t="s">
        <v>152</v>
      </c>
    </row>
    <row r="68" spans="1:61" s="22" customFormat="1" ht="15" customHeight="1" thickBot="1">
      <c r="A68"/>
      <c r="B68" s="55">
        <v>65</v>
      </c>
      <c r="C68" s="15" t="s">
        <v>40</v>
      </c>
      <c r="D68" s="68" t="s">
        <v>143</v>
      </c>
      <c r="E68" s="68" t="s">
        <v>88</v>
      </c>
      <c r="F68" s="48">
        <v>43</v>
      </c>
      <c r="G68" s="173">
        <f t="shared" si="1"/>
        <v>4</v>
      </c>
      <c r="H68" s="68" t="s">
        <v>120</v>
      </c>
      <c r="I68" s="68" t="s">
        <v>99</v>
      </c>
      <c r="J68" s="73" t="s">
        <v>105</v>
      </c>
      <c r="K68" s="73" t="s">
        <v>109</v>
      </c>
      <c r="L68" s="68" t="s">
        <v>129</v>
      </c>
      <c r="M68" s="48">
        <v>1</v>
      </c>
      <c r="N68" s="48">
        <v>3</v>
      </c>
      <c r="O68" s="48">
        <v>5</v>
      </c>
      <c r="P68" s="48">
        <v>4</v>
      </c>
      <c r="Q68" s="48">
        <v>1</v>
      </c>
      <c r="R68" s="48">
        <v>1</v>
      </c>
      <c r="S68" s="48">
        <v>5</v>
      </c>
      <c r="T68" s="48">
        <v>5</v>
      </c>
      <c r="U68" s="48">
        <v>5</v>
      </c>
      <c r="V68" s="48">
        <v>5</v>
      </c>
      <c r="W68" s="48">
        <v>5</v>
      </c>
      <c r="X68" s="48">
        <v>5</v>
      </c>
      <c r="Y68" s="48">
        <v>5</v>
      </c>
      <c r="Z68" s="48">
        <v>5</v>
      </c>
      <c r="AA68" s="48">
        <v>2</v>
      </c>
      <c r="AB68" s="48">
        <v>5</v>
      </c>
      <c r="AC68" s="48">
        <v>5</v>
      </c>
      <c r="AD68" s="48">
        <v>5</v>
      </c>
      <c r="AE68" s="48">
        <v>5</v>
      </c>
      <c r="AF68" s="48">
        <v>2</v>
      </c>
      <c r="AG68" s="48">
        <v>5</v>
      </c>
      <c r="AH68" s="48">
        <v>5</v>
      </c>
      <c r="AI68" s="48">
        <v>5</v>
      </c>
      <c r="AJ68" s="48">
        <v>1</v>
      </c>
      <c r="AK68" s="48">
        <v>4</v>
      </c>
      <c r="AL68" s="48">
        <v>4</v>
      </c>
      <c r="AM68" s="48">
        <v>4</v>
      </c>
      <c r="AN68" s="48">
        <v>2</v>
      </c>
      <c r="AO68" s="48">
        <v>5</v>
      </c>
      <c r="AP68" s="48">
        <v>5</v>
      </c>
      <c r="AQ68" s="48">
        <v>5</v>
      </c>
      <c r="AR68" s="48">
        <v>1</v>
      </c>
      <c r="AS68" s="48">
        <v>5</v>
      </c>
      <c r="AT68" s="48">
        <v>1</v>
      </c>
      <c r="AU68" s="48">
        <v>1</v>
      </c>
      <c r="AV68" s="48">
        <v>1</v>
      </c>
      <c r="AW68" s="48">
        <v>2</v>
      </c>
      <c r="AX68" s="48">
        <v>4</v>
      </c>
      <c r="AY68" s="48">
        <v>1</v>
      </c>
      <c r="AZ68" s="48">
        <v>1</v>
      </c>
      <c r="BA68" s="48">
        <v>1</v>
      </c>
      <c r="BB68" s="48">
        <v>4</v>
      </c>
      <c r="BC68" s="48">
        <v>4</v>
      </c>
      <c r="BD68" s="48">
        <v>4</v>
      </c>
      <c r="BE68" s="48">
        <v>4</v>
      </c>
      <c r="BF68" s="48">
        <v>4</v>
      </c>
      <c r="BG68" s="21"/>
      <c r="BH68" s="21">
        <f aca="true" t="shared" si="4" ref="BH68:BH99">COUNT(M68:BF68)</f>
        <v>46</v>
      </c>
      <c r="BI68" s="60" t="s">
        <v>152</v>
      </c>
    </row>
    <row r="69" spans="1:61" s="22" customFormat="1" ht="15" customHeight="1" thickBot="1">
      <c r="A69"/>
      <c r="B69" s="55">
        <v>66</v>
      </c>
      <c r="C69" s="15" t="s">
        <v>40</v>
      </c>
      <c r="D69" s="68" t="s">
        <v>143</v>
      </c>
      <c r="E69" s="68" t="s">
        <v>88</v>
      </c>
      <c r="F69" s="48">
        <v>51</v>
      </c>
      <c r="G69" s="173">
        <f aca="true" t="shared" si="5" ref="G69:G114">IF(F69&lt;=0,"",IF(F69&lt;=19,1,IF(F69&lt;=29,2,IF(F69&lt;=39,3,IF(F69&lt;=49,4,IF(F69&lt;=60,5,IF(F69&gt;60,6,"")))))))</f>
        <v>5</v>
      </c>
      <c r="H69" s="68" t="s">
        <v>118</v>
      </c>
      <c r="I69" s="68" t="s">
        <v>100</v>
      </c>
      <c r="J69" s="73" t="s">
        <v>107</v>
      </c>
      <c r="K69" s="73" t="s">
        <v>109</v>
      </c>
      <c r="L69" s="68" t="s">
        <v>129</v>
      </c>
      <c r="M69" s="48">
        <v>2</v>
      </c>
      <c r="N69" s="48">
        <v>3</v>
      </c>
      <c r="O69" s="48">
        <v>4</v>
      </c>
      <c r="P69" s="48"/>
      <c r="Q69" s="48">
        <v>2</v>
      </c>
      <c r="R69" s="48">
        <v>4</v>
      </c>
      <c r="S69" s="48">
        <v>4</v>
      </c>
      <c r="T69" s="48">
        <v>4</v>
      </c>
      <c r="U69" s="48">
        <v>4</v>
      </c>
      <c r="V69" s="48">
        <v>4</v>
      </c>
      <c r="W69" s="48">
        <v>4</v>
      </c>
      <c r="X69" s="48">
        <v>4</v>
      </c>
      <c r="Y69" s="48">
        <v>4</v>
      </c>
      <c r="Z69" s="48">
        <v>4</v>
      </c>
      <c r="AA69" s="48"/>
      <c r="AB69" s="48">
        <v>4</v>
      </c>
      <c r="AC69" s="48">
        <v>4</v>
      </c>
      <c r="AD69" s="48">
        <v>5</v>
      </c>
      <c r="AE69" s="48">
        <v>4</v>
      </c>
      <c r="AF69" s="48">
        <v>2</v>
      </c>
      <c r="AG69" s="48">
        <v>4</v>
      </c>
      <c r="AH69" s="48">
        <v>4</v>
      </c>
      <c r="AI69" s="48">
        <v>4</v>
      </c>
      <c r="AJ69" s="48">
        <v>2</v>
      </c>
      <c r="AK69" s="48">
        <v>2</v>
      </c>
      <c r="AL69" s="48"/>
      <c r="AM69" s="48">
        <v>4</v>
      </c>
      <c r="AN69" s="48">
        <v>1</v>
      </c>
      <c r="AO69" s="48">
        <v>4</v>
      </c>
      <c r="AP69" s="48">
        <v>4</v>
      </c>
      <c r="AQ69" s="48">
        <v>4</v>
      </c>
      <c r="AR69" s="48">
        <v>1</v>
      </c>
      <c r="AS69" s="48">
        <v>4</v>
      </c>
      <c r="AT69" s="48">
        <v>2</v>
      </c>
      <c r="AU69" s="48">
        <v>1</v>
      </c>
      <c r="AV69" s="48">
        <v>1</v>
      </c>
      <c r="AW69" s="48">
        <v>3</v>
      </c>
      <c r="AX69" s="48">
        <v>3</v>
      </c>
      <c r="AY69" s="48">
        <v>4</v>
      </c>
      <c r="AZ69" s="48">
        <v>1</v>
      </c>
      <c r="BA69" s="48">
        <v>4</v>
      </c>
      <c r="BB69" s="48">
        <v>4</v>
      </c>
      <c r="BC69" s="48">
        <v>4</v>
      </c>
      <c r="BD69" s="48">
        <v>3</v>
      </c>
      <c r="BE69" s="48">
        <v>3</v>
      </c>
      <c r="BF69" s="48">
        <v>4</v>
      </c>
      <c r="BG69" s="21"/>
      <c r="BH69" s="21">
        <f t="shared" si="4"/>
        <v>43</v>
      </c>
      <c r="BI69" s="60" t="s">
        <v>152</v>
      </c>
    </row>
    <row r="70" spans="1:61" s="22" customFormat="1" ht="15" customHeight="1" thickBot="1">
      <c r="A70"/>
      <c r="B70" s="55">
        <v>67</v>
      </c>
      <c r="C70" s="15" t="s">
        <v>40</v>
      </c>
      <c r="D70" s="68" t="s">
        <v>158</v>
      </c>
      <c r="E70" s="68" t="s">
        <v>89</v>
      </c>
      <c r="F70" s="48">
        <v>33</v>
      </c>
      <c r="G70" s="173">
        <f t="shared" si="5"/>
        <v>3</v>
      </c>
      <c r="H70" s="68" t="s">
        <v>118</v>
      </c>
      <c r="I70" s="68" t="s">
        <v>97</v>
      </c>
      <c r="J70" s="73" t="s">
        <v>106</v>
      </c>
      <c r="K70" s="73" t="s">
        <v>111</v>
      </c>
      <c r="L70" s="68" t="s">
        <v>129</v>
      </c>
      <c r="M70" s="48">
        <v>4</v>
      </c>
      <c r="N70" s="48">
        <v>2</v>
      </c>
      <c r="O70" s="48">
        <v>5</v>
      </c>
      <c r="P70" s="48">
        <v>4</v>
      </c>
      <c r="Q70" s="48">
        <v>4</v>
      </c>
      <c r="R70" s="48">
        <v>5</v>
      </c>
      <c r="S70" s="48">
        <v>5</v>
      </c>
      <c r="T70" s="48">
        <v>3</v>
      </c>
      <c r="U70" s="48">
        <v>2</v>
      </c>
      <c r="V70" s="48">
        <v>4</v>
      </c>
      <c r="W70" s="48">
        <v>4</v>
      </c>
      <c r="X70" s="48">
        <v>2</v>
      </c>
      <c r="Y70" s="48">
        <v>4</v>
      </c>
      <c r="Z70" s="48">
        <v>4</v>
      </c>
      <c r="AA70" s="48">
        <v>5</v>
      </c>
      <c r="AB70" s="48">
        <v>3</v>
      </c>
      <c r="AC70" s="48">
        <v>4</v>
      </c>
      <c r="AD70" s="48">
        <v>5</v>
      </c>
      <c r="AE70" s="48">
        <v>1</v>
      </c>
      <c r="AF70" s="48">
        <v>4</v>
      </c>
      <c r="AG70" s="48">
        <v>2</v>
      </c>
      <c r="AH70" s="48">
        <v>2</v>
      </c>
      <c r="AI70" s="48">
        <v>5</v>
      </c>
      <c r="AJ70" s="48">
        <v>2</v>
      </c>
      <c r="AK70" s="48">
        <v>5</v>
      </c>
      <c r="AL70" s="48">
        <v>2</v>
      </c>
      <c r="AM70" s="48">
        <v>2</v>
      </c>
      <c r="AN70" s="48">
        <v>1</v>
      </c>
      <c r="AO70" s="48">
        <v>4</v>
      </c>
      <c r="AP70" s="48">
        <v>4</v>
      </c>
      <c r="AQ70" s="48">
        <v>1</v>
      </c>
      <c r="AR70" s="48">
        <v>3</v>
      </c>
      <c r="AS70" s="48">
        <v>1</v>
      </c>
      <c r="AT70" s="48">
        <v>5</v>
      </c>
      <c r="AU70" s="48">
        <v>2</v>
      </c>
      <c r="AV70" s="48">
        <v>1</v>
      </c>
      <c r="AW70" s="48">
        <v>4</v>
      </c>
      <c r="AX70" s="48">
        <v>5</v>
      </c>
      <c r="AY70" s="48">
        <v>3</v>
      </c>
      <c r="AZ70" s="48">
        <v>4</v>
      </c>
      <c r="BA70" s="48">
        <v>4</v>
      </c>
      <c r="BB70" s="48">
        <v>4</v>
      </c>
      <c r="BC70" s="48">
        <v>3</v>
      </c>
      <c r="BD70" s="48">
        <v>4</v>
      </c>
      <c r="BE70" s="48">
        <v>3</v>
      </c>
      <c r="BF70" s="48">
        <v>2</v>
      </c>
      <c r="BG70" s="21"/>
      <c r="BH70" s="21">
        <f t="shared" si="4"/>
        <v>46</v>
      </c>
      <c r="BI70" s="60" t="s">
        <v>152</v>
      </c>
    </row>
    <row r="71" spans="1:61" s="22" customFormat="1" ht="15" customHeight="1" thickBot="1">
      <c r="A71"/>
      <c r="B71" s="55">
        <v>68</v>
      </c>
      <c r="C71" s="15" t="s">
        <v>40</v>
      </c>
      <c r="D71" s="68" t="s">
        <v>156</v>
      </c>
      <c r="E71" s="68" t="s">
        <v>89</v>
      </c>
      <c r="F71" s="48">
        <v>26</v>
      </c>
      <c r="G71" s="173">
        <f t="shared" si="5"/>
        <v>2</v>
      </c>
      <c r="H71" s="68" t="s">
        <v>121</v>
      </c>
      <c r="I71" s="68" t="s">
        <v>95</v>
      </c>
      <c r="J71" s="73" t="s">
        <v>105</v>
      </c>
      <c r="K71" s="73" t="s">
        <v>110</v>
      </c>
      <c r="L71" s="68" t="s">
        <v>129</v>
      </c>
      <c r="M71" s="48">
        <v>4</v>
      </c>
      <c r="N71" s="48">
        <v>5</v>
      </c>
      <c r="O71" s="48">
        <v>5</v>
      </c>
      <c r="P71" s="48">
        <v>4</v>
      </c>
      <c r="Q71" s="48">
        <v>3</v>
      </c>
      <c r="R71" s="48">
        <v>2</v>
      </c>
      <c r="S71" s="48">
        <v>4</v>
      </c>
      <c r="T71" s="48">
        <v>5</v>
      </c>
      <c r="U71" s="48">
        <v>4</v>
      </c>
      <c r="V71" s="48">
        <v>5</v>
      </c>
      <c r="W71" s="48">
        <v>4</v>
      </c>
      <c r="X71" s="48">
        <v>4</v>
      </c>
      <c r="Y71" s="48">
        <v>5</v>
      </c>
      <c r="Z71" s="48">
        <v>4</v>
      </c>
      <c r="AA71" s="48">
        <v>1</v>
      </c>
      <c r="AB71" s="48">
        <v>4</v>
      </c>
      <c r="AC71" s="48">
        <v>4</v>
      </c>
      <c r="AD71" s="48">
        <v>5</v>
      </c>
      <c r="AE71" s="48">
        <v>5</v>
      </c>
      <c r="AF71" s="48">
        <v>3</v>
      </c>
      <c r="AG71" s="48">
        <v>4</v>
      </c>
      <c r="AH71" s="48">
        <v>5</v>
      </c>
      <c r="AI71" s="48">
        <v>4</v>
      </c>
      <c r="AJ71" s="48">
        <v>1</v>
      </c>
      <c r="AK71" s="48">
        <v>3</v>
      </c>
      <c r="AL71" s="48">
        <v>2</v>
      </c>
      <c r="AM71" s="48">
        <v>4</v>
      </c>
      <c r="AN71" s="48">
        <v>2</v>
      </c>
      <c r="AO71" s="48">
        <v>4</v>
      </c>
      <c r="AP71" s="48">
        <v>5</v>
      </c>
      <c r="AQ71" s="48">
        <v>4</v>
      </c>
      <c r="AR71" s="48">
        <v>3</v>
      </c>
      <c r="AS71" s="48">
        <v>4</v>
      </c>
      <c r="AT71" s="48">
        <v>4</v>
      </c>
      <c r="AU71" s="48">
        <v>2</v>
      </c>
      <c r="AV71" s="48">
        <v>3</v>
      </c>
      <c r="AW71" s="48">
        <v>1</v>
      </c>
      <c r="AX71" s="48">
        <v>5</v>
      </c>
      <c r="AY71" s="48">
        <v>1</v>
      </c>
      <c r="AZ71" s="48">
        <v>2</v>
      </c>
      <c r="BA71" s="48">
        <v>1</v>
      </c>
      <c r="BB71" s="48">
        <v>2</v>
      </c>
      <c r="BC71" s="48">
        <v>3</v>
      </c>
      <c r="BD71" s="48">
        <v>4</v>
      </c>
      <c r="BE71" s="48">
        <v>4</v>
      </c>
      <c r="BF71" s="48">
        <v>4</v>
      </c>
      <c r="BG71" s="21"/>
      <c r="BH71" s="21">
        <f t="shared" si="4"/>
        <v>46</v>
      </c>
      <c r="BI71" s="60" t="s">
        <v>151</v>
      </c>
    </row>
    <row r="72" spans="1:61" s="22" customFormat="1" ht="15" customHeight="1" thickBot="1">
      <c r="A72"/>
      <c r="B72" s="55">
        <v>69</v>
      </c>
      <c r="C72" s="15" t="s">
        <v>40</v>
      </c>
      <c r="D72" s="68" t="s">
        <v>159</v>
      </c>
      <c r="E72" s="68" t="s">
        <v>89</v>
      </c>
      <c r="F72" s="48">
        <v>20</v>
      </c>
      <c r="G72" s="173">
        <f t="shared" si="5"/>
        <v>2</v>
      </c>
      <c r="H72" s="68" t="s">
        <v>117</v>
      </c>
      <c r="I72" s="68" t="s">
        <v>94</v>
      </c>
      <c r="J72" s="73" t="s">
        <v>103</v>
      </c>
      <c r="K72" s="73" t="s">
        <v>110</v>
      </c>
      <c r="L72" s="68" t="s">
        <v>131</v>
      </c>
      <c r="M72" s="48">
        <v>4</v>
      </c>
      <c r="N72" s="48">
        <v>4</v>
      </c>
      <c r="O72" s="48">
        <v>4</v>
      </c>
      <c r="P72" s="48">
        <v>4</v>
      </c>
      <c r="Q72" s="48">
        <v>1</v>
      </c>
      <c r="R72" s="48">
        <v>5</v>
      </c>
      <c r="S72" s="48">
        <v>3</v>
      </c>
      <c r="T72" s="48">
        <v>4</v>
      </c>
      <c r="U72" s="48">
        <v>4</v>
      </c>
      <c r="V72" s="48">
        <v>4</v>
      </c>
      <c r="W72" s="48">
        <v>5</v>
      </c>
      <c r="X72" s="48">
        <v>3</v>
      </c>
      <c r="Y72" s="48">
        <v>5</v>
      </c>
      <c r="Z72" s="48">
        <v>5</v>
      </c>
      <c r="AA72" s="48">
        <v>1</v>
      </c>
      <c r="AB72" s="48">
        <v>5</v>
      </c>
      <c r="AC72" s="48">
        <v>4</v>
      </c>
      <c r="AD72" s="48">
        <v>5</v>
      </c>
      <c r="AE72" s="48">
        <v>5</v>
      </c>
      <c r="AF72" s="48">
        <v>3</v>
      </c>
      <c r="AG72" s="48">
        <v>5</v>
      </c>
      <c r="AH72" s="48">
        <v>4</v>
      </c>
      <c r="AI72" s="48">
        <v>5</v>
      </c>
      <c r="AJ72" s="48">
        <v>3</v>
      </c>
      <c r="AK72" s="48">
        <v>1</v>
      </c>
      <c r="AL72" s="48">
        <v>3</v>
      </c>
      <c r="AM72" s="48">
        <v>5</v>
      </c>
      <c r="AN72" s="48">
        <v>5</v>
      </c>
      <c r="AO72" s="48">
        <v>5</v>
      </c>
      <c r="AP72" s="48">
        <v>5</v>
      </c>
      <c r="AQ72" s="48">
        <v>5</v>
      </c>
      <c r="AR72" s="48">
        <v>1</v>
      </c>
      <c r="AS72" s="48">
        <v>5</v>
      </c>
      <c r="AT72" s="48">
        <v>3</v>
      </c>
      <c r="AU72" s="48">
        <v>5</v>
      </c>
      <c r="AV72" s="48">
        <v>3</v>
      </c>
      <c r="AW72" s="48">
        <v>3</v>
      </c>
      <c r="AX72" s="48">
        <v>5</v>
      </c>
      <c r="AY72" s="48">
        <v>1</v>
      </c>
      <c r="AZ72" s="48">
        <v>1</v>
      </c>
      <c r="BA72" s="48">
        <v>4</v>
      </c>
      <c r="BB72" s="48">
        <v>2</v>
      </c>
      <c r="BC72" s="48">
        <v>4</v>
      </c>
      <c r="BD72" s="48">
        <v>5</v>
      </c>
      <c r="BE72" s="48">
        <v>4</v>
      </c>
      <c r="BF72" s="48">
        <v>4</v>
      </c>
      <c r="BG72" s="21"/>
      <c r="BH72" s="21">
        <f t="shared" si="4"/>
        <v>46</v>
      </c>
      <c r="BI72" s="60" t="s">
        <v>152</v>
      </c>
    </row>
    <row r="73" spans="1:61" s="22" customFormat="1" ht="15" customHeight="1" thickBot="1">
      <c r="A73"/>
      <c r="B73" s="55">
        <v>70</v>
      </c>
      <c r="C73" s="15" t="s">
        <v>40</v>
      </c>
      <c r="D73" s="68" t="s">
        <v>159</v>
      </c>
      <c r="E73" s="68" t="s">
        <v>89</v>
      </c>
      <c r="F73" s="48">
        <v>43</v>
      </c>
      <c r="G73" s="173">
        <f t="shared" si="5"/>
        <v>4</v>
      </c>
      <c r="H73" s="68" t="s">
        <v>118</v>
      </c>
      <c r="I73" s="68" t="s">
        <v>94</v>
      </c>
      <c r="J73" s="73" t="s">
        <v>105</v>
      </c>
      <c r="K73" s="73" t="s">
        <v>110</v>
      </c>
      <c r="L73" s="68" t="s">
        <v>131</v>
      </c>
      <c r="M73" s="48">
        <v>2</v>
      </c>
      <c r="N73" s="48">
        <v>1</v>
      </c>
      <c r="O73" s="48">
        <v>2</v>
      </c>
      <c r="P73" s="48">
        <v>1</v>
      </c>
      <c r="Q73" s="48">
        <v>1</v>
      </c>
      <c r="R73" s="48">
        <v>2</v>
      </c>
      <c r="S73" s="48">
        <v>1</v>
      </c>
      <c r="T73" s="48">
        <v>1</v>
      </c>
      <c r="U73" s="48">
        <v>1</v>
      </c>
      <c r="V73" s="48">
        <v>1</v>
      </c>
      <c r="W73" s="48">
        <v>3</v>
      </c>
      <c r="X73" s="48">
        <v>2</v>
      </c>
      <c r="Y73" s="48">
        <v>1</v>
      </c>
      <c r="Z73" s="48">
        <v>1</v>
      </c>
      <c r="AA73" s="48">
        <v>3</v>
      </c>
      <c r="AB73" s="48">
        <v>1</v>
      </c>
      <c r="AC73" s="48">
        <v>1</v>
      </c>
      <c r="AD73" s="48">
        <v>2</v>
      </c>
      <c r="AE73" s="48">
        <v>2</v>
      </c>
      <c r="AF73" s="48">
        <v>2</v>
      </c>
      <c r="AG73" s="48">
        <v>2</v>
      </c>
      <c r="AH73" s="48">
        <v>1</v>
      </c>
      <c r="AI73" s="48">
        <v>2</v>
      </c>
      <c r="AJ73" s="48">
        <v>2</v>
      </c>
      <c r="AK73" s="48">
        <v>1</v>
      </c>
      <c r="AL73" s="48">
        <v>2</v>
      </c>
      <c r="AM73" s="48">
        <v>1</v>
      </c>
      <c r="AN73" s="48">
        <v>3</v>
      </c>
      <c r="AO73" s="48">
        <v>1</v>
      </c>
      <c r="AP73" s="48">
        <v>2</v>
      </c>
      <c r="AQ73" s="48">
        <v>1</v>
      </c>
      <c r="AR73" s="48">
        <v>2</v>
      </c>
      <c r="AS73" s="48">
        <v>1</v>
      </c>
      <c r="AT73" s="48">
        <v>2</v>
      </c>
      <c r="AU73" s="48">
        <v>1</v>
      </c>
      <c r="AV73" s="48">
        <v>2</v>
      </c>
      <c r="AW73" s="48">
        <v>1</v>
      </c>
      <c r="AX73" s="48">
        <v>2</v>
      </c>
      <c r="AY73" s="48">
        <v>2</v>
      </c>
      <c r="AZ73" s="48">
        <v>1</v>
      </c>
      <c r="BA73" s="48">
        <v>2</v>
      </c>
      <c r="BB73" s="48">
        <v>2</v>
      </c>
      <c r="BC73" s="48">
        <v>2</v>
      </c>
      <c r="BD73" s="48">
        <v>1</v>
      </c>
      <c r="BE73" s="48">
        <v>1</v>
      </c>
      <c r="BF73" s="48">
        <v>3</v>
      </c>
      <c r="BG73" s="21"/>
      <c r="BH73" s="21">
        <f t="shared" si="4"/>
        <v>46</v>
      </c>
      <c r="BI73" s="60" t="s">
        <v>151</v>
      </c>
    </row>
    <row r="74" spans="1:61" s="22" customFormat="1" ht="15" customHeight="1" thickBot="1">
      <c r="A74"/>
      <c r="B74" s="55">
        <v>71</v>
      </c>
      <c r="C74" s="15" t="s">
        <v>40</v>
      </c>
      <c r="D74" s="68" t="s">
        <v>159</v>
      </c>
      <c r="E74" s="68" t="s">
        <v>89</v>
      </c>
      <c r="F74" s="48">
        <v>48</v>
      </c>
      <c r="G74" s="173">
        <f t="shared" si="5"/>
        <v>4</v>
      </c>
      <c r="H74" s="68" t="s">
        <v>118</v>
      </c>
      <c r="I74" s="68" t="s">
        <v>94</v>
      </c>
      <c r="J74" s="73" t="s">
        <v>106</v>
      </c>
      <c r="K74" s="73" t="s">
        <v>109</v>
      </c>
      <c r="L74" s="68" t="s">
        <v>129</v>
      </c>
      <c r="M74" s="48">
        <v>4</v>
      </c>
      <c r="N74" s="48">
        <v>4</v>
      </c>
      <c r="O74" s="48">
        <v>4</v>
      </c>
      <c r="P74" s="48">
        <v>4</v>
      </c>
      <c r="Q74" s="48">
        <v>3</v>
      </c>
      <c r="R74" s="48">
        <v>4</v>
      </c>
      <c r="S74" s="48">
        <v>4</v>
      </c>
      <c r="T74" s="48">
        <v>4</v>
      </c>
      <c r="U74" s="48">
        <v>4</v>
      </c>
      <c r="V74" s="48">
        <v>4</v>
      </c>
      <c r="W74" s="48">
        <v>4</v>
      </c>
      <c r="X74" s="48">
        <v>4</v>
      </c>
      <c r="Y74" s="48">
        <v>4</v>
      </c>
      <c r="Z74" s="48">
        <v>4</v>
      </c>
      <c r="AA74" s="48">
        <v>2</v>
      </c>
      <c r="AB74" s="48">
        <v>4</v>
      </c>
      <c r="AC74" s="48">
        <v>4</v>
      </c>
      <c r="AD74" s="48">
        <v>4</v>
      </c>
      <c r="AE74" s="48">
        <v>4</v>
      </c>
      <c r="AF74" s="48">
        <v>4</v>
      </c>
      <c r="AG74" s="48">
        <v>4</v>
      </c>
      <c r="AH74" s="48">
        <v>4</v>
      </c>
      <c r="AI74" s="48">
        <v>4</v>
      </c>
      <c r="AJ74" s="48">
        <v>2</v>
      </c>
      <c r="AK74" s="48">
        <v>2</v>
      </c>
      <c r="AL74" s="48">
        <v>4</v>
      </c>
      <c r="AM74" s="48">
        <v>4</v>
      </c>
      <c r="AN74" s="48">
        <v>4</v>
      </c>
      <c r="AO74" s="48">
        <v>4</v>
      </c>
      <c r="AP74" s="48">
        <v>4</v>
      </c>
      <c r="AQ74" s="48">
        <v>4</v>
      </c>
      <c r="AR74" s="48">
        <v>2</v>
      </c>
      <c r="AS74" s="48">
        <v>4</v>
      </c>
      <c r="AT74" s="48">
        <v>4</v>
      </c>
      <c r="AU74" s="48">
        <v>2</v>
      </c>
      <c r="AV74" s="48">
        <v>4</v>
      </c>
      <c r="AW74" s="48">
        <v>2</v>
      </c>
      <c r="AX74" s="48">
        <v>4</v>
      </c>
      <c r="AY74" s="48">
        <v>2</v>
      </c>
      <c r="AZ74" s="48">
        <v>2</v>
      </c>
      <c r="BA74" s="48">
        <v>4</v>
      </c>
      <c r="BB74" s="48">
        <v>2</v>
      </c>
      <c r="BC74" s="48">
        <v>2</v>
      </c>
      <c r="BD74" s="48">
        <v>4</v>
      </c>
      <c r="BE74" s="48">
        <v>4</v>
      </c>
      <c r="BF74" s="48">
        <v>4</v>
      </c>
      <c r="BG74" s="21"/>
      <c r="BH74" s="21">
        <f t="shared" si="4"/>
        <v>46</v>
      </c>
      <c r="BI74" s="60" t="s">
        <v>152</v>
      </c>
    </row>
    <row r="75" spans="1:61" s="22" customFormat="1" ht="15" customHeight="1" thickBot="1">
      <c r="A75"/>
      <c r="B75" s="55">
        <v>72</v>
      </c>
      <c r="C75" s="15" t="s">
        <v>40</v>
      </c>
      <c r="D75" s="68" t="s">
        <v>159</v>
      </c>
      <c r="E75" s="68" t="s">
        <v>89</v>
      </c>
      <c r="F75" s="48">
        <v>28</v>
      </c>
      <c r="G75" s="173">
        <f t="shared" si="5"/>
        <v>2</v>
      </c>
      <c r="H75" s="68" t="s">
        <v>117</v>
      </c>
      <c r="I75" s="68" t="s">
        <v>94</v>
      </c>
      <c r="J75" s="73" t="s">
        <v>103</v>
      </c>
      <c r="K75" s="73" t="s">
        <v>109</v>
      </c>
      <c r="L75" s="68" t="s">
        <v>131</v>
      </c>
      <c r="M75" s="48">
        <v>4</v>
      </c>
      <c r="N75" s="48">
        <v>4</v>
      </c>
      <c r="O75" s="48">
        <v>4</v>
      </c>
      <c r="P75" s="48">
        <v>4</v>
      </c>
      <c r="Q75" s="48">
        <v>3</v>
      </c>
      <c r="R75" s="48">
        <v>4</v>
      </c>
      <c r="S75" s="48">
        <v>3</v>
      </c>
      <c r="T75" s="48">
        <v>4</v>
      </c>
      <c r="U75" s="48">
        <v>4</v>
      </c>
      <c r="V75" s="48">
        <v>1</v>
      </c>
      <c r="W75" s="48">
        <v>4</v>
      </c>
      <c r="X75" s="48">
        <v>4</v>
      </c>
      <c r="Y75" s="48">
        <v>4</v>
      </c>
      <c r="Z75" s="48">
        <v>5</v>
      </c>
      <c r="AA75" s="48">
        <v>1</v>
      </c>
      <c r="AB75" s="48">
        <v>5</v>
      </c>
      <c r="AC75" s="48">
        <v>5</v>
      </c>
      <c r="AD75" s="48">
        <v>4</v>
      </c>
      <c r="AE75" s="48">
        <v>4</v>
      </c>
      <c r="AF75" s="48">
        <v>3</v>
      </c>
      <c r="AG75" s="48">
        <v>4</v>
      </c>
      <c r="AH75" s="48">
        <v>4</v>
      </c>
      <c r="AI75" s="48">
        <v>5</v>
      </c>
      <c r="AJ75" s="48">
        <v>3</v>
      </c>
      <c r="AK75" s="48">
        <v>1</v>
      </c>
      <c r="AL75" s="48">
        <v>3</v>
      </c>
      <c r="AM75" s="48">
        <v>4</v>
      </c>
      <c r="AN75" s="48">
        <v>1</v>
      </c>
      <c r="AO75" s="48">
        <v>4</v>
      </c>
      <c r="AP75" s="48">
        <v>4</v>
      </c>
      <c r="AQ75" s="48">
        <v>4</v>
      </c>
      <c r="AR75" s="48">
        <v>1</v>
      </c>
      <c r="AS75" s="48">
        <v>4</v>
      </c>
      <c r="AT75" s="48">
        <v>1</v>
      </c>
      <c r="AU75" s="48">
        <v>5</v>
      </c>
      <c r="AV75" s="48">
        <v>5</v>
      </c>
      <c r="AW75" s="48">
        <v>1</v>
      </c>
      <c r="AX75" s="48">
        <v>5</v>
      </c>
      <c r="AY75" s="48">
        <v>2</v>
      </c>
      <c r="AZ75" s="48">
        <v>2</v>
      </c>
      <c r="BA75" s="48">
        <v>4</v>
      </c>
      <c r="BB75" s="48">
        <v>1</v>
      </c>
      <c r="BC75" s="48">
        <v>4</v>
      </c>
      <c r="BD75" s="48">
        <v>4</v>
      </c>
      <c r="BE75" s="48">
        <v>3</v>
      </c>
      <c r="BF75" s="48">
        <v>4</v>
      </c>
      <c r="BG75" s="21"/>
      <c r="BH75" s="21">
        <f t="shared" si="4"/>
        <v>46</v>
      </c>
      <c r="BI75" s="60" t="s">
        <v>151</v>
      </c>
    </row>
    <row r="76" spans="1:61" s="22" customFormat="1" ht="15" customHeight="1" thickBot="1">
      <c r="A76"/>
      <c r="B76" s="55">
        <v>73</v>
      </c>
      <c r="C76" s="15" t="s">
        <v>40</v>
      </c>
      <c r="D76" s="68" t="s">
        <v>159</v>
      </c>
      <c r="E76" s="68" t="s">
        <v>89</v>
      </c>
      <c r="F76" s="48">
        <v>38</v>
      </c>
      <c r="G76" s="173">
        <f t="shared" si="5"/>
        <v>3</v>
      </c>
      <c r="H76" s="68" t="s">
        <v>118</v>
      </c>
      <c r="I76" s="68" t="s">
        <v>94</v>
      </c>
      <c r="J76" s="73" t="s">
        <v>103</v>
      </c>
      <c r="K76" s="73" t="s">
        <v>109</v>
      </c>
      <c r="L76" s="68" t="s">
        <v>131</v>
      </c>
      <c r="M76" s="48">
        <v>5</v>
      </c>
      <c r="N76" s="48">
        <v>5</v>
      </c>
      <c r="O76" s="48">
        <v>5</v>
      </c>
      <c r="P76" s="48">
        <v>3</v>
      </c>
      <c r="Q76" s="48">
        <v>4</v>
      </c>
      <c r="R76" s="48">
        <v>5</v>
      </c>
      <c r="S76" s="48">
        <v>2</v>
      </c>
      <c r="T76" s="48">
        <v>4</v>
      </c>
      <c r="U76" s="48">
        <v>5</v>
      </c>
      <c r="V76" s="48">
        <v>5</v>
      </c>
      <c r="W76" s="48">
        <v>5</v>
      </c>
      <c r="X76" s="48">
        <v>3</v>
      </c>
      <c r="Y76" s="48">
        <v>5</v>
      </c>
      <c r="Z76" s="48">
        <v>5</v>
      </c>
      <c r="AA76" s="48">
        <v>1</v>
      </c>
      <c r="AB76" s="48">
        <v>5</v>
      </c>
      <c r="AC76" s="48">
        <v>5</v>
      </c>
      <c r="AD76" s="48">
        <v>5</v>
      </c>
      <c r="AE76" s="48">
        <v>5</v>
      </c>
      <c r="AF76" s="48"/>
      <c r="AG76" s="48">
        <v>5</v>
      </c>
      <c r="AH76" s="48">
        <v>5</v>
      </c>
      <c r="AI76" s="48">
        <v>5</v>
      </c>
      <c r="AJ76" s="48">
        <v>5</v>
      </c>
      <c r="AK76" s="48">
        <v>5</v>
      </c>
      <c r="AL76" s="48">
        <v>4</v>
      </c>
      <c r="AM76" s="48">
        <v>4</v>
      </c>
      <c r="AN76" s="48">
        <v>4</v>
      </c>
      <c r="AO76" s="48">
        <v>5</v>
      </c>
      <c r="AP76" s="48">
        <v>5</v>
      </c>
      <c r="AQ76" s="48">
        <v>5</v>
      </c>
      <c r="AR76" s="48">
        <v>1</v>
      </c>
      <c r="AS76" s="48">
        <v>4</v>
      </c>
      <c r="AT76" s="48">
        <v>1</v>
      </c>
      <c r="AU76" s="48">
        <v>1</v>
      </c>
      <c r="AV76" s="48">
        <v>4</v>
      </c>
      <c r="AW76" s="48">
        <v>3</v>
      </c>
      <c r="AX76" s="48">
        <v>5</v>
      </c>
      <c r="AY76" s="48">
        <v>2</v>
      </c>
      <c r="AZ76" s="48">
        <v>3</v>
      </c>
      <c r="BA76" s="48">
        <v>4</v>
      </c>
      <c r="BB76" s="48"/>
      <c r="BC76" s="48">
        <v>4</v>
      </c>
      <c r="BD76" s="48">
        <v>3</v>
      </c>
      <c r="BE76" s="48">
        <v>5</v>
      </c>
      <c r="BF76" s="48">
        <v>5</v>
      </c>
      <c r="BG76" s="21"/>
      <c r="BH76" s="21">
        <f t="shared" si="4"/>
        <v>44</v>
      </c>
      <c r="BI76" s="60" t="s">
        <v>152</v>
      </c>
    </row>
    <row r="77" spans="1:61" s="22" customFormat="1" ht="15" customHeight="1" thickBot="1">
      <c r="A77"/>
      <c r="B77" s="55">
        <v>74</v>
      </c>
      <c r="C77" s="15" t="s">
        <v>40</v>
      </c>
      <c r="D77" s="68" t="s">
        <v>159</v>
      </c>
      <c r="E77" s="68" t="s">
        <v>89</v>
      </c>
      <c r="F77" s="48">
        <v>40</v>
      </c>
      <c r="G77" s="173">
        <f t="shared" si="5"/>
        <v>4</v>
      </c>
      <c r="H77" s="68" t="s">
        <v>118</v>
      </c>
      <c r="I77" s="68" t="s">
        <v>93</v>
      </c>
      <c r="J77" s="73" t="s">
        <v>103</v>
      </c>
      <c r="K77" s="73" t="s">
        <v>109</v>
      </c>
      <c r="L77" s="68" t="s">
        <v>131</v>
      </c>
      <c r="M77" s="48">
        <v>5</v>
      </c>
      <c r="N77" s="48">
        <v>5</v>
      </c>
      <c r="O77" s="48">
        <v>3</v>
      </c>
      <c r="P77" s="48">
        <v>4</v>
      </c>
      <c r="Q77" s="48">
        <v>4</v>
      </c>
      <c r="R77" s="48">
        <v>5</v>
      </c>
      <c r="S77" s="48">
        <v>4</v>
      </c>
      <c r="T77" s="48">
        <v>4</v>
      </c>
      <c r="U77" s="48">
        <v>4</v>
      </c>
      <c r="V77" s="48">
        <v>5</v>
      </c>
      <c r="W77" s="48">
        <v>4</v>
      </c>
      <c r="X77" s="48">
        <v>3</v>
      </c>
      <c r="Y77" s="48">
        <v>4</v>
      </c>
      <c r="Z77" s="48">
        <v>4</v>
      </c>
      <c r="AA77" s="48">
        <v>4</v>
      </c>
      <c r="AB77" s="48">
        <v>5</v>
      </c>
      <c r="AC77" s="48">
        <v>5</v>
      </c>
      <c r="AD77" s="48">
        <v>5</v>
      </c>
      <c r="AE77" s="48">
        <v>4</v>
      </c>
      <c r="AF77" s="48">
        <v>4</v>
      </c>
      <c r="AG77" s="48">
        <v>4</v>
      </c>
      <c r="AH77" s="48">
        <v>4</v>
      </c>
      <c r="AI77" s="48">
        <v>5</v>
      </c>
      <c r="AJ77" s="48">
        <v>2</v>
      </c>
      <c r="AK77" s="48">
        <v>3</v>
      </c>
      <c r="AL77" s="48">
        <v>3</v>
      </c>
      <c r="AM77" s="48">
        <v>4</v>
      </c>
      <c r="AN77" s="48">
        <v>3</v>
      </c>
      <c r="AO77" s="48">
        <v>1</v>
      </c>
      <c r="AP77" s="48">
        <v>5</v>
      </c>
      <c r="AQ77" s="48">
        <v>5</v>
      </c>
      <c r="AR77" s="48">
        <v>1</v>
      </c>
      <c r="AS77" s="48">
        <v>4</v>
      </c>
      <c r="AT77" s="48">
        <v>1</v>
      </c>
      <c r="AU77" s="48">
        <v>1</v>
      </c>
      <c r="AV77" s="48">
        <v>4</v>
      </c>
      <c r="AW77" s="48">
        <v>4</v>
      </c>
      <c r="AX77" s="48">
        <v>4</v>
      </c>
      <c r="AY77" s="48">
        <v>3</v>
      </c>
      <c r="AZ77" s="48">
        <v>4</v>
      </c>
      <c r="BA77" s="48">
        <v>4</v>
      </c>
      <c r="BB77" s="48">
        <v>1</v>
      </c>
      <c r="BC77" s="48">
        <v>5</v>
      </c>
      <c r="BD77" s="48">
        <v>4</v>
      </c>
      <c r="BE77" s="48">
        <v>5</v>
      </c>
      <c r="BF77" s="48">
        <v>5</v>
      </c>
      <c r="BG77" s="21"/>
      <c r="BH77" s="21">
        <f t="shared" si="4"/>
        <v>46</v>
      </c>
      <c r="BI77" s="60" t="s">
        <v>152</v>
      </c>
    </row>
    <row r="78" spans="1:61" s="22" customFormat="1" ht="15" customHeight="1" thickBot="1">
      <c r="A78"/>
      <c r="B78" s="55">
        <v>75</v>
      </c>
      <c r="C78" s="15" t="s">
        <v>40</v>
      </c>
      <c r="D78" s="68" t="s">
        <v>159</v>
      </c>
      <c r="E78" s="68" t="s">
        <v>89</v>
      </c>
      <c r="F78" s="48">
        <v>24</v>
      </c>
      <c r="G78" s="173">
        <f t="shared" si="5"/>
        <v>2</v>
      </c>
      <c r="H78" s="68" t="s">
        <v>118</v>
      </c>
      <c r="I78" s="68" t="s">
        <v>94</v>
      </c>
      <c r="J78" s="73" t="s">
        <v>103</v>
      </c>
      <c r="K78" s="73" t="s">
        <v>110</v>
      </c>
      <c r="L78" s="68" t="s">
        <v>131</v>
      </c>
      <c r="M78" s="48">
        <v>4</v>
      </c>
      <c r="N78" s="48">
        <v>3</v>
      </c>
      <c r="O78" s="48">
        <v>5</v>
      </c>
      <c r="P78" s="48">
        <v>4</v>
      </c>
      <c r="Q78" s="48">
        <v>4</v>
      </c>
      <c r="R78" s="48">
        <v>4</v>
      </c>
      <c r="S78" s="48">
        <v>4</v>
      </c>
      <c r="T78" s="48">
        <v>4</v>
      </c>
      <c r="U78" s="48">
        <v>4</v>
      </c>
      <c r="V78" s="48">
        <v>4</v>
      </c>
      <c r="W78" s="48">
        <v>4</v>
      </c>
      <c r="X78" s="48">
        <v>4</v>
      </c>
      <c r="Y78" s="48">
        <v>5</v>
      </c>
      <c r="Z78" s="48">
        <v>5</v>
      </c>
      <c r="AA78" s="48">
        <v>2</v>
      </c>
      <c r="AB78" s="48">
        <v>4</v>
      </c>
      <c r="AC78" s="48">
        <v>4</v>
      </c>
      <c r="AD78" s="48">
        <v>4</v>
      </c>
      <c r="AE78" s="48">
        <v>4</v>
      </c>
      <c r="AF78" s="48">
        <v>3</v>
      </c>
      <c r="AG78" s="48">
        <v>4</v>
      </c>
      <c r="AH78" s="48">
        <v>4</v>
      </c>
      <c r="AI78" s="48">
        <v>4</v>
      </c>
      <c r="AJ78" s="48">
        <v>3</v>
      </c>
      <c r="AK78" s="48">
        <v>3</v>
      </c>
      <c r="AL78" s="48">
        <v>3</v>
      </c>
      <c r="AM78" s="48">
        <v>4</v>
      </c>
      <c r="AN78" s="48">
        <v>4</v>
      </c>
      <c r="AO78" s="48">
        <v>3</v>
      </c>
      <c r="AP78" s="48">
        <v>4</v>
      </c>
      <c r="AQ78" s="48">
        <v>4</v>
      </c>
      <c r="AR78" s="48">
        <v>2</v>
      </c>
      <c r="AS78" s="48">
        <v>3</v>
      </c>
      <c r="AT78" s="48">
        <v>2</v>
      </c>
      <c r="AU78" s="48">
        <v>2</v>
      </c>
      <c r="AV78" s="48">
        <v>2</v>
      </c>
      <c r="AW78" s="48">
        <v>2</v>
      </c>
      <c r="AX78" s="48">
        <v>5</v>
      </c>
      <c r="AY78" s="48">
        <v>1</v>
      </c>
      <c r="AZ78" s="48">
        <v>1</v>
      </c>
      <c r="BA78" s="48">
        <v>2</v>
      </c>
      <c r="BB78" s="48">
        <v>1</v>
      </c>
      <c r="BC78" s="48">
        <v>2</v>
      </c>
      <c r="BD78" s="48">
        <v>4</v>
      </c>
      <c r="BE78" s="48">
        <v>4</v>
      </c>
      <c r="BF78" s="48">
        <v>4</v>
      </c>
      <c r="BG78" s="21"/>
      <c r="BH78" s="21">
        <f t="shared" si="4"/>
        <v>46</v>
      </c>
      <c r="BI78" s="60" t="s">
        <v>151</v>
      </c>
    </row>
    <row r="79" spans="1:61" s="22" customFormat="1" ht="15" customHeight="1" thickBot="1">
      <c r="A79"/>
      <c r="B79" s="55">
        <v>76</v>
      </c>
      <c r="C79" s="15" t="s">
        <v>40</v>
      </c>
      <c r="D79" s="68" t="s">
        <v>159</v>
      </c>
      <c r="E79" s="68" t="s">
        <v>89</v>
      </c>
      <c r="F79" s="48">
        <v>55</v>
      </c>
      <c r="G79" s="173">
        <f t="shared" si="5"/>
        <v>5</v>
      </c>
      <c r="H79" s="68" t="s">
        <v>118</v>
      </c>
      <c r="I79" s="68" t="s">
        <v>93</v>
      </c>
      <c r="J79" s="73" t="s">
        <v>107</v>
      </c>
      <c r="K79" s="73" t="s">
        <v>109</v>
      </c>
      <c r="L79" s="68" t="s">
        <v>129</v>
      </c>
      <c r="M79" s="48">
        <v>4</v>
      </c>
      <c r="N79" s="48">
        <v>3</v>
      </c>
      <c r="O79" s="48">
        <v>5</v>
      </c>
      <c r="P79" s="48">
        <v>4</v>
      </c>
      <c r="Q79" s="48">
        <v>4</v>
      </c>
      <c r="R79" s="48">
        <v>4</v>
      </c>
      <c r="S79" s="48">
        <v>5</v>
      </c>
      <c r="T79" s="48">
        <v>4</v>
      </c>
      <c r="U79" s="48">
        <v>3</v>
      </c>
      <c r="V79" s="48">
        <v>2</v>
      </c>
      <c r="W79" s="48">
        <v>5</v>
      </c>
      <c r="X79" s="48">
        <v>2</v>
      </c>
      <c r="Y79" s="48">
        <v>2</v>
      </c>
      <c r="Z79" s="48">
        <v>5</v>
      </c>
      <c r="AA79" s="48">
        <v>2</v>
      </c>
      <c r="AB79" s="48">
        <v>5</v>
      </c>
      <c r="AC79" s="48">
        <v>5</v>
      </c>
      <c r="AD79" s="48">
        <v>5</v>
      </c>
      <c r="AE79" s="48">
        <v>5</v>
      </c>
      <c r="AF79" s="48">
        <v>3</v>
      </c>
      <c r="AG79" s="48">
        <v>5</v>
      </c>
      <c r="AH79" s="48">
        <v>3</v>
      </c>
      <c r="AI79" s="48">
        <v>3</v>
      </c>
      <c r="AJ79" s="48">
        <v>3</v>
      </c>
      <c r="AK79" s="48">
        <v>4</v>
      </c>
      <c r="AL79" s="48">
        <v>3</v>
      </c>
      <c r="AM79" s="48">
        <v>4</v>
      </c>
      <c r="AN79" s="48">
        <v>4</v>
      </c>
      <c r="AO79" s="48">
        <v>3</v>
      </c>
      <c r="AP79" s="48">
        <v>5</v>
      </c>
      <c r="AQ79" s="48">
        <v>4</v>
      </c>
      <c r="AR79" s="48">
        <v>3</v>
      </c>
      <c r="AS79" s="48">
        <v>5</v>
      </c>
      <c r="AT79" s="48">
        <v>2</v>
      </c>
      <c r="AU79" s="48">
        <v>3</v>
      </c>
      <c r="AV79" s="48">
        <v>3</v>
      </c>
      <c r="AW79" s="48">
        <v>4</v>
      </c>
      <c r="AX79" s="48">
        <v>4</v>
      </c>
      <c r="AY79" s="48">
        <v>2</v>
      </c>
      <c r="AZ79" s="48">
        <v>2</v>
      </c>
      <c r="BA79" s="48">
        <v>3</v>
      </c>
      <c r="BB79" s="48">
        <v>5</v>
      </c>
      <c r="BC79" s="48">
        <v>5</v>
      </c>
      <c r="BD79" s="48">
        <v>4</v>
      </c>
      <c r="BE79" s="48">
        <v>5</v>
      </c>
      <c r="BF79" s="48">
        <v>5</v>
      </c>
      <c r="BG79" s="21"/>
      <c r="BH79" s="21">
        <f t="shared" si="4"/>
        <v>46</v>
      </c>
      <c r="BI79" s="60" t="s">
        <v>151</v>
      </c>
    </row>
    <row r="80" spans="1:61" s="22" customFormat="1" ht="15" customHeight="1" thickBot="1">
      <c r="A80"/>
      <c r="B80" s="55">
        <v>77</v>
      </c>
      <c r="C80" s="15" t="s">
        <v>40</v>
      </c>
      <c r="D80" s="68" t="s">
        <v>159</v>
      </c>
      <c r="E80" s="68" t="s">
        <v>89</v>
      </c>
      <c r="F80" s="48">
        <v>37</v>
      </c>
      <c r="G80" s="173">
        <f t="shared" si="5"/>
        <v>3</v>
      </c>
      <c r="H80" s="68" t="s">
        <v>117</v>
      </c>
      <c r="I80" s="68" t="s">
        <v>93</v>
      </c>
      <c r="J80" s="73" t="s">
        <v>103</v>
      </c>
      <c r="K80" s="73" t="s">
        <v>109</v>
      </c>
      <c r="L80" s="68" t="s">
        <v>131</v>
      </c>
      <c r="M80" s="48">
        <v>4</v>
      </c>
      <c r="N80" s="48">
        <v>4</v>
      </c>
      <c r="O80" s="48">
        <v>5</v>
      </c>
      <c r="P80" s="48">
        <v>4</v>
      </c>
      <c r="Q80" s="48">
        <v>3</v>
      </c>
      <c r="R80" s="48">
        <v>4</v>
      </c>
      <c r="S80" s="48">
        <v>4</v>
      </c>
      <c r="T80" s="48">
        <v>4</v>
      </c>
      <c r="U80" s="48">
        <v>5</v>
      </c>
      <c r="V80" s="48">
        <v>3</v>
      </c>
      <c r="W80" s="48">
        <v>5</v>
      </c>
      <c r="X80" s="48">
        <v>4</v>
      </c>
      <c r="Y80" s="48">
        <v>5</v>
      </c>
      <c r="Z80" s="48">
        <v>5</v>
      </c>
      <c r="AA80" s="48">
        <v>5</v>
      </c>
      <c r="AB80" s="48">
        <v>3</v>
      </c>
      <c r="AC80" s="48">
        <v>5</v>
      </c>
      <c r="AD80" s="48">
        <v>4</v>
      </c>
      <c r="AE80" s="48">
        <v>5</v>
      </c>
      <c r="AF80" s="48">
        <v>3</v>
      </c>
      <c r="AG80" s="48">
        <v>3</v>
      </c>
      <c r="AH80" s="48">
        <v>4</v>
      </c>
      <c r="AI80" s="48">
        <v>4</v>
      </c>
      <c r="AJ80" s="48">
        <v>1</v>
      </c>
      <c r="AK80" s="48">
        <v>2</v>
      </c>
      <c r="AL80" s="48">
        <v>2</v>
      </c>
      <c r="AM80" s="48">
        <v>4</v>
      </c>
      <c r="AN80" s="48">
        <v>4</v>
      </c>
      <c r="AO80" s="48">
        <v>4</v>
      </c>
      <c r="AP80" s="48">
        <v>5</v>
      </c>
      <c r="AQ80" s="48">
        <v>4</v>
      </c>
      <c r="AR80" s="48">
        <v>2</v>
      </c>
      <c r="AS80" s="48">
        <v>4</v>
      </c>
      <c r="AT80" s="48">
        <v>1</v>
      </c>
      <c r="AU80" s="48">
        <v>1</v>
      </c>
      <c r="AV80" s="48">
        <v>3</v>
      </c>
      <c r="AW80" s="48">
        <v>3</v>
      </c>
      <c r="AX80" s="48">
        <v>5</v>
      </c>
      <c r="AY80" s="48">
        <v>1</v>
      </c>
      <c r="AZ80" s="48">
        <v>2</v>
      </c>
      <c r="BA80" s="48">
        <v>3</v>
      </c>
      <c r="BB80" s="48">
        <v>4</v>
      </c>
      <c r="BC80" s="48">
        <v>4</v>
      </c>
      <c r="BD80" s="48">
        <v>5</v>
      </c>
      <c r="BE80" s="48">
        <v>4</v>
      </c>
      <c r="BF80" s="48">
        <v>4</v>
      </c>
      <c r="BG80" s="21"/>
      <c r="BH80" s="21">
        <f t="shared" si="4"/>
        <v>46</v>
      </c>
      <c r="BI80" s="60"/>
    </row>
    <row r="81" spans="1:61" s="22" customFormat="1" ht="15" customHeight="1" thickBot="1">
      <c r="A81"/>
      <c r="B81" s="55">
        <v>78</v>
      </c>
      <c r="C81" s="15" t="s">
        <v>40</v>
      </c>
      <c r="D81" s="68" t="s">
        <v>159</v>
      </c>
      <c r="E81" s="68" t="s">
        <v>89</v>
      </c>
      <c r="F81" s="48">
        <v>30</v>
      </c>
      <c r="G81" s="173">
        <f t="shared" si="5"/>
        <v>3</v>
      </c>
      <c r="H81" s="68" t="s">
        <v>117</v>
      </c>
      <c r="I81" s="68" t="s">
        <v>94</v>
      </c>
      <c r="J81" s="73" t="s">
        <v>105</v>
      </c>
      <c r="K81" s="73" t="s">
        <v>109</v>
      </c>
      <c r="L81" s="68" t="s">
        <v>131</v>
      </c>
      <c r="M81" s="48">
        <v>4</v>
      </c>
      <c r="N81" s="48">
        <v>3</v>
      </c>
      <c r="O81" s="48">
        <v>4</v>
      </c>
      <c r="P81" s="48"/>
      <c r="Q81" s="48">
        <v>2</v>
      </c>
      <c r="R81" s="48">
        <v>5</v>
      </c>
      <c r="S81" s="48"/>
      <c r="T81" s="48">
        <v>4</v>
      </c>
      <c r="U81" s="48"/>
      <c r="V81" s="48">
        <v>1</v>
      </c>
      <c r="W81" s="48">
        <v>3</v>
      </c>
      <c r="X81" s="48"/>
      <c r="Y81" s="48">
        <v>5</v>
      </c>
      <c r="Z81" s="48">
        <v>5</v>
      </c>
      <c r="AA81" s="48">
        <v>2</v>
      </c>
      <c r="AB81" s="48">
        <v>5</v>
      </c>
      <c r="AC81" s="48"/>
      <c r="AD81" s="48">
        <v>3</v>
      </c>
      <c r="AE81" s="48">
        <v>3</v>
      </c>
      <c r="AF81" s="48">
        <v>5</v>
      </c>
      <c r="AG81" s="48">
        <v>5</v>
      </c>
      <c r="AH81" s="48">
        <v>5</v>
      </c>
      <c r="AI81" s="48">
        <v>3</v>
      </c>
      <c r="AJ81" s="48">
        <v>3</v>
      </c>
      <c r="AK81" s="48">
        <v>3</v>
      </c>
      <c r="AL81" s="48">
        <v>4</v>
      </c>
      <c r="AM81" s="48">
        <v>3</v>
      </c>
      <c r="AN81" s="48">
        <v>5</v>
      </c>
      <c r="AO81" s="48">
        <v>4</v>
      </c>
      <c r="AP81" s="48">
        <v>5</v>
      </c>
      <c r="AQ81" s="48">
        <v>5</v>
      </c>
      <c r="AR81" s="48">
        <v>2</v>
      </c>
      <c r="AS81" s="48">
        <v>4</v>
      </c>
      <c r="AT81" s="48">
        <v>3</v>
      </c>
      <c r="AU81" s="48">
        <v>3</v>
      </c>
      <c r="AV81" s="48">
        <v>4</v>
      </c>
      <c r="AW81" s="48">
        <v>2</v>
      </c>
      <c r="AX81" s="48">
        <v>4</v>
      </c>
      <c r="AY81" s="48">
        <v>2</v>
      </c>
      <c r="AZ81" s="48">
        <v>3</v>
      </c>
      <c r="BA81" s="48">
        <v>3</v>
      </c>
      <c r="BB81" s="48">
        <v>3</v>
      </c>
      <c r="BC81" s="48">
        <v>3</v>
      </c>
      <c r="BD81" s="48">
        <v>4</v>
      </c>
      <c r="BE81" s="48">
        <v>4</v>
      </c>
      <c r="BF81" s="48">
        <v>4</v>
      </c>
      <c r="BG81" s="21"/>
      <c r="BH81" s="21">
        <f t="shared" si="4"/>
        <v>41</v>
      </c>
      <c r="BI81" s="60"/>
    </row>
    <row r="82" spans="1:61" s="22" customFormat="1" ht="15" customHeight="1" thickBot="1">
      <c r="A82"/>
      <c r="B82" s="55">
        <v>79</v>
      </c>
      <c r="C82" s="15" t="s">
        <v>40</v>
      </c>
      <c r="D82" s="68" t="s">
        <v>159</v>
      </c>
      <c r="E82" s="68" t="s">
        <v>89</v>
      </c>
      <c r="F82" s="48">
        <v>24</v>
      </c>
      <c r="G82" s="173">
        <f t="shared" si="5"/>
        <v>2</v>
      </c>
      <c r="H82" s="68" t="s">
        <v>117</v>
      </c>
      <c r="I82" s="68" t="s">
        <v>93</v>
      </c>
      <c r="J82" s="73" t="s">
        <v>103</v>
      </c>
      <c r="K82" s="73" t="s">
        <v>109</v>
      </c>
      <c r="L82" s="68" t="s">
        <v>131</v>
      </c>
      <c r="M82" s="48">
        <v>4</v>
      </c>
      <c r="N82" s="48">
        <v>4</v>
      </c>
      <c r="O82" s="48">
        <v>4</v>
      </c>
      <c r="P82" s="48">
        <v>2</v>
      </c>
      <c r="Q82" s="48">
        <v>4</v>
      </c>
      <c r="R82" s="48">
        <v>1</v>
      </c>
      <c r="S82" s="48">
        <v>5</v>
      </c>
      <c r="T82" s="48">
        <v>4</v>
      </c>
      <c r="U82" s="48">
        <v>4</v>
      </c>
      <c r="V82" s="48">
        <v>4</v>
      </c>
      <c r="W82" s="48">
        <v>4</v>
      </c>
      <c r="X82" s="48">
        <v>4</v>
      </c>
      <c r="Y82" s="48">
        <v>2</v>
      </c>
      <c r="Z82" s="48">
        <v>4</v>
      </c>
      <c r="AA82" s="48">
        <v>4</v>
      </c>
      <c r="AB82" s="48">
        <v>4</v>
      </c>
      <c r="AC82" s="48">
        <v>5</v>
      </c>
      <c r="AD82" s="48">
        <v>4</v>
      </c>
      <c r="AE82" s="48">
        <v>3</v>
      </c>
      <c r="AF82" s="48">
        <v>2</v>
      </c>
      <c r="AG82" s="48">
        <v>2</v>
      </c>
      <c r="AH82" s="48">
        <v>4</v>
      </c>
      <c r="AI82" s="48">
        <v>5</v>
      </c>
      <c r="AJ82" s="48">
        <v>2</v>
      </c>
      <c r="AK82" s="48">
        <v>2</v>
      </c>
      <c r="AL82" s="48">
        <v>1</v>
      </c>
      <c r="AM82" s="48">
        <v>4</v>
      </c>
      <c r="AN82" s="48">
        <v>2</v>
      </c>
      <c r="AO82" s="48">
        <v>4</v>
      </c>
      <c r="AP82" s="48">
        <v>4</v>
      </c>
      <c r="AQ82" s="48">
        <v>4</v>
      </c>
      <c r="AR82" s="48">
        <v>2</v>
      </c>
      <c r="AS82" s="48">
        <v>4</v>
      </c>
      <c r="AT82" s="48">
        <v>3</v>
      </c>
      <c r="AU82" s="48">
        <v>3</v>
      </c>
      <c r="AV82" s="48">
        <v>2</v>
      </c>
      <c r="AW82" s="48">
        <v>2</v>
      </c>
      <c r="AX82" s="48">
        <v>4</v>
      </c>
      <c r="AY82" s="48">
        <v>1</v>
      </c>
      <c r="AZ82" s="48">
        <v>2</v>
      </c>
      <c r="BA82" s="48"/>
      <c r="BB82" s="48">
        <v>1</v>
      </c>
      <c r="BC82" s="48">
        <v>2</v>
      </c>
      <c r="BD82" s="48">
        <v>2</v>
      </c>
      <c r="BE82" s="48">
        <v>4</v>
      </c>
      <c r="BF82" s="48">
        <v>4</v>
      </c>
      <c r="BG82" s="21"/>
      <c r="BH82" s="21">
        <f t="shared" si="4"/>
        <v>45</v>
      </c>
      <c r="BI82" s="60" t="s">
        <v>151</v>
      </c>
    </row>
    <row r="83" spans="1:61" s="22" customFormat="1" ht="15" customHeight="1" thickBot="1">
      <c r="A83"/>
      <c r="B83" s="55">
        <v>80</v>
      </c>
      <c r="C83" s="15" t="s">
        <v>40</v>
      </c>
      <c r="D83" s="68" t="s">
        <v>159</v>
      </c>
      <c r="E83" s="68" t="s">
        <v>89</v>
      </c>
      <c r="F83" s="48">
        <v>49</v>
      </c>
      <c r="G83" s="173">
        <f t="shared" si="5"/>
        <v>4</v>
      </c>
      <c r="H83" s="68" t="s">
        <v>121</v>
      </c>
      <c r="I83" s="68" t="s">
        <v>94</v>
      </c>
      <c r="J83" s="73" t="s">
        <v>106</v>
      </c>
      <c r="K83" s="73" t="s">
        <v>109</v>
      </c>
      <c r="L83" s="68" t="s">
        <v>129</v>
      </c>
      <c r="M83" s="48">
        <v>3</v>
      </c>
      <c r="N83" s="48">
        <v>4</v>
      </c>
      <c r="O83" s="48">
        <v>4</v>
      </c>
      <c r="P83" s="48">
        <v>4</v>
      </c>
      <c r="Q83" s="48">
        <v>4</v>
      </c>
      <c r="R83" s="48">
        <v>4</v>
      </c>
      <c r="S83" s="48">
        <v>4</v>
      </c>
      <c r="T83" s="48">
        <v>4</v>
      </c>
      <c r="U83" s="48">
        <v>4</v>
      </c>
      <c r="V83" s="48">
        <v>4</v>
      </c>
      <c r="W83" s="48">
        <v>4</v>
      </c>
      <c r="X83" s="48">
        <v>3</v>
      </c>
      <c r="Y83" s="48">
        <v>3</v>
      </c>
      <c r="Z83" s="48">
        <v>4</v>
      </c>
      <c r="AA83" s="48">
        <v>2</v>
      </c>
      <c r="AB83" s="48">
        <v>4</v>
      </c>
      <c r="AC83" s="48">
        <v>4</v>
      </c>
      <c r="AD83" s="48">
        <v>4</v>
      </c>
      <c r="AE83" s="48">
        <v>3</v>
      </c>
      <c r="AF83" s="48">
        <v>2</v>
      </c>
      <c r="AG83" s="48">
        <v>4</v>
      </c>
      <c r="AH83" s="48">
        <v>3</v>
      </c>
      <c r="AI83" s="48">
        <v>4</v>
      </c>
      <c r="AJ83" s="48">
        <v>5</v>
      </c>
      <c r="AK83" s="48">
        <v>3</v>
      </c>
      <c r="AL83" s="48">
        <v>3</v>
      </c>
      <c r="AM83" s="48">
        <v>4</v>
      </c>
      <c r="AN83" s="48">
        <v>3</v>
      </c>
      <c r="AO83" s="48">
        <v>4</v>
      </c>
      <c r="AP83" s="48">
        <v>5</v>
      </c>
      <c r="AQ83" s="48">
        <v>4</v>
      </c>
      <c r="AR83" s="48">
        <v>2</v>
      </c>
      <c r="AS83" s="48">
        <v>3</v>
      </c>
      <c r="AT83" s="48">
        <v>3</v>
      </c>
      <c r="AU83" s="48">
        <v>3</v>
      </c>
      <c r="AV83" s="48">
        <v>3</v>
      </c>
      <c r="AW83" s="48">
        <v>5</v>
      </c>
      <c r="AX83" s="48">
        <v>3</v>
      </c>
      <c r="AY83" s="48">
        <v>4</v>
      </c>
      <c r="AZ83" s="48">
        <v>3</v>
      </c>
      <c r="BA83" s="48">
        <v>3</v>
      </c>
      <c r="BB83" s="48">
        <v>5</v>
      </c>
      <c r="BC83" s="48">
        <v>3</v>
      </c>
      <c r="BD83" s="48">
        <v>3</v>
      </c>
      <c r="BE83" s="48">
        <v>3</v>
      </c>
      <c r="BF83" s="48">
        <v>3</v>
      </c>
      <c r="BG83" s="21"/>
      <c r="BH83" s="21">
        <f t="shared" si="4"/>
        <v>46</v>
      </c>
      <c r="BI83" s="60" t="s">
        <v>151</v>
      </c>
    </row>
    <row r="84" spans="1:61" s="22" customFormat="1" ht="15" customHeight="1" thickBot="1">
      <c r="A84"/>
      <c r="B84" s="55">
        <v>81</v>
      </c>
      <c r="C84" s="15" t="s">
        <v>40</v>
      </c>
      <c r="D84" s="68" t="s">
        <v>159</v>
      </c>
      <c r="E84" s="68" t="s">
        <v>89</v>
      </c>
      <c r="F84" s="48">
        <v>34</v>
      </c>
      <c r="G84" s="173">
        <f t="shared" si="5"/>
        <v>3</v>
      </c>
      <c r="H84" s="68" t="s">
        <v>117</v>
      </c>
      <c r="I84" s="68" t="s">
        <v>93</v>
      </c>
      <c r="J84" s="73" t="s">
        <v>106</v>
      </c>
      <c r="K84" s="73" t="s">
        <v>109</v>
      </c>
      <c r="L84" s="68" t="s">
        <v>129</v>
      </c>
      <c r="M84" s="48">
        <v>4</v>
      </c>
      <c r="N84" s="48">
        <v>4</v>
      </c>
      <c r="O84" s="48">
        <v>4</v>
      </c>
      <c r="P84" s="48">
        <v>4</v>
      </c>
      <c r="Q84" s="48"/>
      <c r="R84" s="48">
        <v>4</v>
      </c>
      <c r="S84" s="48">
        <v>4</v>
      </c>
      <c r="T84" s="48">
        <v>4</v>
      </c>
      <c r="U84" s="48">
        <v>4</v>
      </c>
      <c r="V84" s="48">
        <v>4</v>
      </c>
      <c r="W84" s="48">
        <v>4</v>
      </c>
      <c r="X84" s="48">
        <v>4</v>
      </c>
      <c r="Y84" s="48">
        <v>4</v>
      </c>
      <c r="Z84" s="48">
        <v>4</v>
      </c>
      <c r="AA84" s="48">
        <v>4</v>
      </c>
      <c r="AB84" s="48">
        <v>4</v>
      </c>
      <c r="AC84" s="48">
        <v>4</v>
      </c>
      <c r="AD84" s="48">
        <v>4</v>
      </c>
      <c r="AE84" s="48">
        <v>4</v>
      </c>
      <c r="AF84" s="48">
        <v>4</v>
      </c>
      <c r="AG84" s="48">
        <v>4</v>
      </c>
      <c r="AH84" s="48">
        <v>4</v>
      </c>
      <c r="AI84" s="48">
        <v>4</v>
      </c>
      <c r="AJ84" s="48">
        <v>2</v>
      </c>
      <c r="AK84" s="48">
        <v>2</v>
      </c>
      <c r="AL84" s="48">
        <v>4</v>
      </c>
      <c r="AM84" s="48">
        <v>4</v>
      </c>
      <c r="AN84" s="48">
        <v>4</v>
      </c>
      <c r="AO84" s="48">
        <v>4</v>
      </c>
      <c r="AP84" s="48">
        <v>4</v>
      </c>
      <c r="AQ84" s="48">
        <v>4</v>
      </c>
      <c r="AR84" s="48">
        <v>2</v>
      </c>
      <c r="AS84" s="48">
        <v>4</v>
      </c>
      <c r="AT84" s="48">
        <v>4</v>
      </c>
      <c r="AU84" s="48">
        <v>2</v>
      </c>
      <c r="AV84" s="48"/>
      <c r="AW84" s="48">
        <v>2</v>
      </c>
      <c r="AX84" s="48">
        <v>4</v>
      </c>
      <c r="AY84" s="48">
        <v>2</v>
      </c>
      <c r="AZ84" s="48">
        <v>2</v>
      </c>
      <c r="BA84" s="48">
        <v>4</v>
      </c>
      <c r="BB84" s="48">
        <v>2</v>
      </c>
      <c r="BC84" s="48">
        <v>2</v>
      </c>
      <c r="BD84" s="48">
        <v>4</v>
      </c>
      <c r="BE84" s="48">
        <v>4</v>
      </c>
      <c r="BF84" s="48">
        <v>4</v>
      </c>
      <c r="BG84" s="21"/>
      <c r="BH84" s="21">
        <f t="shared" si="4"/>
        <v>44</v>
      </c>
      <c r="BI84" s="60" t="s">
        <v>152</v>
      </c>
    </row>
    <row r="85" spans="1:61" s="22" customFormat="1" ht="15" customHeight="1" thickBot="1">
      <c r="A85"/>
      <c r="B85" s="55">
        <v>82</v>
      </c>
      <c r="C85" s="15" t="s">
        <v>40</v>
      </c>
      <c r="D85" s="68" t="s">
        <v>159</v>
      </c>
      <c r="E85" s="68" t="s">
        <v>89</v>
      </c>
      <c r="F85" s="48">
        <v>32</v>
      </c>
      <c r="G85" s="173">
        <f t="shared" si="5"/>
        <v>3</v>
      </c>
      <c r="H85" s="68" t="s">
        <v>118</v>
      </c>
      <c r="I85" s="68" t="s">
        <v>93</v>
      </c>
      <c r="J85" s="73" t="s">
        <v>104</v>
      </c>
      <c r="K85" s="73" t="s">
        <v>111</v>
      </c>
      <c r="L85" s="68" t="s">
        <v>131</v>
      </c>
      <c r="M85" s="48">
        <v>2</v>
      </c>
      <c r="N85" s="48">
        <v>5</v>
      </c>
      <c r="O85" s="48">
        <v>5</v>
      </c>
      <c r="P85" s="48">
        <v>4</v>
      </c>
      <c r="Q85" s="48">
        <v>4</v>
      </c>
      <c r="R85" s="48"/>
      <c r="S85" s="48">
        <v>4</v>
      </c>
      <c r="T85" s="48">
        <v>5</v>
      </c>
      <c r="U85" s="48">
        <v>5</v>
      </c>
      <c r="V85" s="48">
        <v>4</v>
      </c>
      <c r="W85" s="48">
        <v>5</v>
      </c>
      <c r="X85" s="48">
        <v>2</v>
      </c>
      <c r="Y85" s="48">
        <v>5</v>
      </c>
      <c r="Z85" s="48">
        <v>5</v>
      </c>
      <c r="AA85" s="48">
        <v>2</v>
      </c>
      <c r="AB85" s="48">
        <v>4</v>
      </c>
      <c r="AC85" s="48">
        <v>5</v>
      </c>
      <c r="AD85" s="48">
        <v>5</v>
      </c>
      <c r="AE85" s="48">
        <v>4</v>
      </c>
      <c r="AF85" s="48">
        <v>5</v>
      </c>
      <c r="AG85" s="48">
        <v>3</v>
      </c>
      <c r="AH85" s="48">
        <v>3</v>
      </c>
      <c r="AI85" s="48">
        <v>4</v>
      </c>
      <c r="AJ85" s="48">
        <v>4</v>
      </c>
      <c r="AK85" s="48">
        <v>5</v>
      </c>
      <c r="AL85" s="48">
        <v>3</v>
      </c>
      <c r="AM85" s="48">
        <v>2</v>
      </c>
      <c r="AN85" s="48">
        <v>3</v>
      </c>
      <c r="AO85" s="48">
        <v>4</v>
      </c>
      <c r="AP85" s="48">
        <v>5</v>
      </c>
      <c r="AQ85" s="48">
        <v>4</v>
      </c>
      <c r="AR85" s="48">
        <v>3</v>
      </c>
      <c r="AS85" s="48">
        <v>4</v>
      </c>
      <c r="AT85" s="48">
        <v>5</v>
      </c>
      <c r="AU85" s="48">
        <v>1</v>
      </c>
      <c r="AV85" s="48">
        <v>1</v>
      </c>
      <c r="AW85" s="48">
        <v>3</v>
      </c>
      <c r="AX85" s="48">
        <v>5</v>
      </c>
      <c r="AY85" s="48">
        <v>3</v>
      </c>
      <c r="AZ85" s="48">
        <v>2</v>
      </c>
      <c r="BA85" s="48"/>
      <c r="BB85" s="48">
        <v>1</v>
      </c>
      <c r="BC85" s="48">
        <v>2</v>
      </c>
      <c r="BD85" s="48">
        <v>4</v>
      </c>
      <c r="BE85" s="48">
        <v>4</v>
      </c>
      <c r="BF85" s="48">
        <v>5</v>
      </c>
      <c r="BG85" s="21"/>
      <c r="BH85" s="21">
        <f t="shared" si="4"/>
        <v>44</v>
      </c>
      <c r="BI85" s="60" t="s">
        <v>152</v>
      </c>
    </row>
    <row r="86" spans="1:61" s="22" customFormat="1" ht="15" customHeight="1" thickBot="1">
      <c r="A86"/>
      <c r="B86" s="55">
        <v>83</v>
      </c>
      <c r="C86" s="15" t="s">
        <v>40</v>
      </c>
      <c r="D86" s="68" t="s">
        <v>159</v>
      </c>
      <c r="E86" s="68" t="s">
        <v>89</v>
      </c>
      <c r="F86" s="48">
        <v>26</v>
      </c>
      <c r="G86" s="173">
        <f t="shared" si="5"/>
        <v>2</v>
      </c>
      <c r="H86" s="68" t="s">
        <v>121</v>
      </c>
      <c r="I86" s="68" t="s">
        <v>94</v>
      </c>
      <c r="J86" s="73" t="s">
        <v>105</v>
      </c>
      <c r="K86" s="73" t="s">
        <v>110</v>
      </c>
      <c r="L86" s="68" t="s">
        <v>131</v>
      </c>
      <c r="M86" s="48">
        <v>3</v>
      </c>
      <c r="N86" s="48">
        <v>4</v>
      </c>
      <c r="O86" s="48">
        <v>5</v>
      </c>
      <c r="P86" s="48">
        <v>3</v>
      </c>
      <c r="Q86" s="48">
        <v>4</v>
      </c>
      <c r="R86" s="48">
        <v>2</v>
      </c>
      <c r="S86" s="48">
        <v>4</v>
      </c>
      <c r="T86" s="48">
        <v>3</v>
      </c>
      <c r="U86" s="48">
        <v>2</v>
      </c>
      <c r="V86" s="48">
        <v>1</v>
      </c>
      <c r="W86" s="48">
        <v>5</v>
      </c>
      <c r="X86" s="48">
        <v>1</v>
      </c>
      <c r="Y86" s="48">
        <v>4</v>
      </c>
      <c r="Z86" s="48">
        <v>3</v>
      </c>
      <c r="AA86" s="48">
        <v>5</v>
      </c>
      <c r="AB86" s="48">
        <v>5</v>
      </c>
      <c r="AC86" s="48">
        <v>5</v>
      </c>
      <c r="AD86" s="48">
        <v>5</v>
      </c>
      <c r="AE86" s="48">
        <v>4</v>
      </c>
      <c r="AF86" s="48">
        <v>5</v>
      </c>
      <c r="AG86" s="48">
        <v>5</v>
      </c>
      <c r="AH86" s="48">
        <v>5</v>
      </c>
      <c r="AI86" s="48">
        <v>4</v>
      </c>
      <c r="AJ86" s="48">
        <v>3</v>
      </c>
      <c r="AK86" s="48">
        <v>3</v>
      </c>
      <c r="AL86" s="48">
        <v>2</v>
      </c>
      <c r="AM86" s="48">
        <v>3</v>
      </c>
      <c r="AN86" s="48">
        <v>1</v>
      </c>
      <c r="AO86" s="48">
        <v>1</v>
      </c>
      <c r="AP86" s="48">
        <v>4</v>
      </c>
      <c r="AQ86" s="48">
        <v>4</v>
      </c>
      <c r="AR86" s="48">
        <v>1</v>
      </c>
      <c r="AS86" s="48">
        <v>3</v>
      </c>
      <c r="AT86" s="48">
        <v>1</v>
      </c>
      <c r="AU86" s="48">
        <v>2</v>
      </c>
      <c r="AV86" s="48">
        <v>1</v>
      </c>
      <c r="AW86" s="48">
        <v>2</v>
      </c>
      <c r="AX86" s="48">
        <v>5</v>
      </c>
      <c r="AY86" s="48">
        <v>4</v>
      </c>
      <c r="AZ86" s="48"/>
      <c r="BA86" s="48"/>
      <c r="BB86" s="48">
        <v>1</v>
      </c>
      <c r="BC86" s="48"/>
      <c r="BD86" s="48">
        <v>3</v>
      </c>
      <c r="BE86" s="48">
        <v>4</v>
      </c>
      <c r="BF86" s="48">
        <v>4</v>
      </c>
      <c r="BG86" s="21"/>
      <c r="BH86" s="21">
        <f t="shared" si="4"/>
        <v>43</v>
      </c>
      <c r="BI86" s="60" t="s">
        <v>152</v>
      </c>
    </row>
    <row r="87" spans="1:61" s="22" customFormat="1" ht="15" customHeight="1" thickBot="1">
      <c r="A87"/>
      <c r="B87" s="55">
        <v>84</v>
      </c>
      <c r="C87" s="15" t="s">
        <v>40</v>
      </c>
      <c r="D87" s="68" t="s">
        <v>159</v>
      </c>
      <c r="E87" s="68" t="s">
        <v>89</v>
      </c>
      <c r="F87" s="48">
        <v>46</v>
      </c>
      <c r="G87" s="173">
        <f t="shared" si="5"/>
        <v>4</v>
      </c>
      <c r="H87" s="68" t="s">
        <v>121</v>
      </c>
      <c r="I87" s="68" t="s">
        <v>94</v>
      </c>
      <c r="J87" s="73" t="s">
        <v>106</v>
      </c>
      <c r="K87" s="73" t="s">
        <v>111</v>
      </c>
      <c r="L87" s="68">
        <v>276</v>
      </c>
      <c r="M87" s="48">
        <v>4</v>
      </c>
      <c r="N87" s="48">
        <v>4</v>
      </c>
      <c r="O87" s="48">
        <v>4</v>
      </c>
      <c r="P87" s="48">
        <v>3</v>
      </c>
      <c r="Q87" s="48">
        <v>2</v>
      </c>
      <c r="R87" s="48">
        <v>2</v>
      </c>
      <c r="S87" s="48">
        <v>1</v>
      </c>
      <c r="T87" s="48">
        <v>3</v>
      </c>
      <c r="U87" s="48">
        <v>1</v>
      </c>
      <c r="V87" s="48"/>
      <c r="W87" s="48">
        <v>4</v>
      </c>
      <c r="X87" s="48">
        <v>4</v>
      </c>
      <c r="Y87" s="48">
        <v>4</v>
      </c>
      <c r="Z87" s="48">
        <v>2</v>
      </c>
      <c r="AA87" s="48">
        <v>2</v>
      </c>
      <c r="AB87" s="48">
        <v>4</v>
      </c>
      <c r="AC87" s="48">
        <v>5</v>
      </c>
      <c r="AD87" s="48">
        <v>4</v>
      </c>
      <c r="AE87" s="48">
        <v>4</v>
      </c>
      <c r="AF87" s="48">
        <v>5</v>
      </c>
      <c r="AG87" s="48">
        <v>4</v>
      </c>
      <c r="AH87" s="48">
        <v>4</v>
      </c>
      <c r="AI87" s="48">
        <v>4</v>
      </c>
      <c r="AJ87" s="48">
        <v>2</v>
      </c>
      <c r="AK87" s="48">
        <v>2</v>
      </c>
      <c r="AL87" s="48">
        <v>2</v>
      </c>
      <c r="AM87" s="48">
        <v>2</v>
      </c>
      <c r="AN87" s="48">
        <v>2</v>
      </c>
      <c r="AO87" s="48">
        <v>1</v>
      </c>
      <c r="AP87" s="48">
        <v>4</v>
      </c>
      <c r="AQ87" s="48">
        <v>4</v>
      </c>
      <c r="AR87" s="48">
        <v>1</v>
      </c>
      <c r="AS87" s="48">
        <v>4</v>
      </c>
      <c r="AT87" s="48">
        <v>2</v>
      </c>
      <c r="AU87" s="48">
        <v>2</v>
      </c>
      <c r="AV87" s="48">
        <v>2</v>
      </c>
      <c r="AW87" s="48">
        <v>2</v>
      </c>
      <c r="AX87" s="48">
        <v>4</v>
      </c>
      <c r="AY87" s="48">
        <v>2</v>
      </c>
      <c r="AZ87" s="48">
        <v>2</v>
      </c>
      <c r="BA87" s="48">
        <v>4</v>
      </c>
      <c r="BB87" s="48">
        <v>2</v>
      </c>
      <c r="BC87" s="48">
        <v>4</v>
      </c>
      <c r="BD87" s="48">
        <v>1</v>
      </c>
      <c r="BE87" s="48">
        <v>2</v>
      </c>
      <c r="BF87" s="48">
        <v>4</v>
      </c>
      <c r="BG87" s="21"/>
      <c r="BH87" s="21">
        <f t="shared" si="4"/>
        <v>45</v>
      </c>
      <c r="BI87" s="60" t="s">
        <v>152</v>
      </c>
    </row>
    <row r="88" spans="1:61" s="22" customFormat="1" ht="15" customHeight="1" thickBot="1">
      <c r="A88"/>
      <c r="B88" s="55">
        <v>85</v>
      </c>
      <c r="C88" s="15" t="s">
        <v>40</v>
      </c>
      <c r="D88" s="68" t="s">
        <v>159</v>
      </c>
      <c r="E88" s="68" t="s">
        <v>89</v>
      </c>
      <c r="F88" s="48">
        <v>49</v>
      </c>
      <c r="G88" s="173">
        <f t="shared" si="5"/>
        <v>4</v>
      </c>
      <c r="H88" s="68" t="s">
        <v>121</v>
      </c>
      <c r="I88" s="68" t="s">
        <v>90</v>
      </c>
      <c r="J88" s="73" t="s">
        <v>106</v>
      </c>
      <c r="K88" s="73" t="s">
        <v>111</v>
      </c>
      <c r="L88" s="68" t="s">
        <v>129</v>
      </c>
      <c r="M88" s="48">
        <v>5</v>
      </c>
      <c r="N88" s="48">
        <v>3</v>
      </c>
      <c r="O88" s="48">
        <v>5</v>
      </c>
      <c r="P88" s="48"/>
      <c r="Q88" s="48">
        <v>5</v>
      </c>
      <c r="R88" s="48">
        <v>5</v>
      </c>
      <c r="S88" s="48">
        <v>5</v>
      </c>
      <c r="T88" s="48">
        <v>5</v>
      </c>
      <c r="U88" s="48">
        <v>5</v>
      </c>
      <c r="V88" s="48">
        <v>5</v>
      </c>
      <c r="W88" s="48">
        <v>5</v>
      </c>
      <c r="X88" s="48">
        <v>3</v>
      </c>
      <c r="Y88" s="48">
        <v>5</v>
      </c>
      <c r="Z88" s="48">
        <v>5</v>
      </c>
      <c r="AA88" s="48">
        <v>2</v>
      </c>
      <c r="AB88" s="48">
        <v>5</v>
      </c>
      <c r="AC88" s="48">
        <v>5</v>
      </c>
      <c r="AD88" s="48">
        <v>5</v>
      </c>
      <c r="AE88" s="48">
        <v>5</v>
      </c>
      <c r="AF88" s="48">
        <v>5</v>
      </c>
      <c r="AG88" s="48">
        <v>5</v>
      </c>
      <c r="AH88" s="48">
        <v>5</v>
      </c>
      <c r="AI88" s="48">
        <v>5</v>
      </c>
      <c r="AJ88" s="48">
        <v>5</v>
      </c>
      <c r="AK88" s="48">
        <v>2</v>
      </c>
      <c r="AL88" s="48">
        <v>1</v>
      </c>
      <c r="AM88" s="48">
        <v>4</v>
      </c>
      <c r="AN88" s="48">
        <v>1</v>
      </c>
      <c r="AO88" s="48">
        <v>3</v>
      </c>
      <c r="AP88" s="48">
        <v>5</v>
      </c>
      <c r="AQ88" s="48">
        <v>5</v>
      </c>
      <c r="AR88" s="48">
        <v>2</v>
      </c>
      <c r="AS88" s="48">
        <v>1</v>
      </c>
      <c r="AT88" s="48">
        <v>5</v>
      </c>
      <c r="AU88" s="48">
        <v>5</v>
      </c>
      <c r="AV88" s="48">
        <v>5</v>
      </c>
      <c r="AW88" s="48">
        <v>5</v>
      </c>
      <c r="AX88" s="48">
        <v>5</v>
      </c>
      <c r="AY88" s="48"/>
      <c r="AZ88" s="48">
        <v>3</v>
      </c>
      <c r="BA88" s="48">
        <v>5</v>
      </c>
      <c r="BB88" s="48">
        <v>5</v>
      </c>
      <c r="BC88" s="48">
        <v>5</v>
      </c>
      <c r="BD88" s="48">
        <v>3</v>
      </c>
      <c r="BE88" s="48">
        <v>5</v>
      </c>
      <c r="BF88" s="48">
        <v>5</v>
      </c>
      <c r="BG88" s="21"/>
      <c r="BH88" s="21">
        <f t="shared" si="4"/>
        <v>44</v>
      </c>
      <c r="BI88" s="60" t="s">
        <v>152</v>
      </c>
    </row>
    <row r="89" spans="1:61" s="22" customFormat="1" ht="15" customHeight="1" thickBot="1">
      <c r="A89"/>
      <c r="B89" s="55">
        <v>86</v>
      </c>
      <c r="C89" s="15" t="s">
        <v>40</v>
      </c>
      <c r="D89" s="68" t="s">
        <v>159</v>
      </c>
      <c r="E89" s="68" t="s">
        <v>89</v>
      </c>
      <c r="F89" s="48">
        <v>38</v>
      </c>
      <c r="G89" s="173">
        <f t="shared" si="5"/>
        <v>3</v>
      </c>
      <c r="H89" s="68" t="s">
        <v>121</v>
      </c>
      <c r="I89" s="68" t="s">
        <v>94</v>
      </c>
      <c r="J89" s="73" t="s">
        <v>106</v>
      </c>
      <c r="K89" s="73" t="s">
        <v>111</v>
      </c>
      <c r="L89" s="68" t="s">
        <v>129</v>
      </c>
      <c r="M89" s="48">
        <v>3</v>
      </c>
      <c r="N89" s="48">
        <v>4</v>
      </c>
      <c r="O89" s="48">
        <v>5</v>
      </c>
      <c r="P89" s="48">
        <v>4</v>
      </c>
      <c r="Q89" s="48">
        <v>2</v>
      </c>
      <c r="R89" s="48">
        <v>2</v>
      </c>
      <c r="S89" s="48">
        <v>4</v>
      </c>
      <c r="T89" s="48">
        <v>4</v>
      </c>
      <c r="U89" s="48">
        <v>2</v>
      </c>
      <c r="V89" s="48">
        <v>4</v>
      </c>
      <c r="W89" s="48">
        <v>4</v>
      </c>
      <c r="X89" s="48">
        <v>4</v>
      </c>
      <c r="Y89" s="48">
        <v>4</v>
      </c>
      <c r="Z89" s="48">
        <v>3</v>
      </c>
      <c r="AA89" s="48">
        <v>4</v>
      </c>
      <c r="AB89" s="48">
        <v>4</v>
      </c>
      <c r="AC89" s="48">
        <v>4</v>
      </c>
      <c r="AD89" s="48">
        <v>4</v>
      </c>
      <c r="AE89" s="48">
        <v>4</v>
      </c>
      <c r="AF89" s="48">
        <v>5</v>
      </c>
      <c r="AG89" s="48">
        <v>4</v>
      </c>
      <c r="AH89" s="48">
        <v>4</v>
      </c>
      <c r="AI89" s="48">
        <v>5</v>
      </c>
      <c r="AJ89" s="48">
        <v>2</v>
      </c>
      <c r="AK89" s="48">
        <v>3</v>
      </c>
      <c r="AL89" s="48">
        <v>1</v>
      </c>
      <c r="AM89" s="48">
        <v>2</v>
      </c>
      <c r="AN89" s="48">
        <v>2</v>
      </c>
      <c r="AO89" s="48">
        <v>2</v>
      </c>
      <c r="AP89" s="48">
        <v>4</v>
      </c>
      <c r="AQ89" s="48">
        <v>2</v>
      </c>
      <c r="AR89" s="48">
        <v>3</v>
      </c>
      <c r="AS89" s="48">
        <v>2</v>
      </c>
      <c r="AT89" s="48">
        <v>2</v>
      </c>
      <c r="AU89" s="48">
        <v>1</v>
      </c>
      <c r="AV89" s="48">
        <v>1</v>
      </c>
      <c r="AW89" s="48">
        <v>1</v>
      </c>
      <c r="AX89" s="48">
        <v>5</v>
      </c>
      <c r="AY89" s="48">
        <v>1</v>
      </c>
      <c r="AZ89" s="48">
        <v>1</v>
      </c>
      <c r="BA89" s="48">
        <v>1</v>
      </c>
      <c r="BB89" s="48">
        <v>1</v>
      </c>
      <c r="BC89" s="48">
        <v>3</v>
      </c>
      <c r="BD89" s="48">
        <v>4</v>
      </c>
      <c r="BE89" s="48">
        <v>5</v>
      </c>
      <c r="BF89" s="48">
        <v>5</v>
      </c>
      <c r="BG89" s="21"/>
      <c r="BH89" s="21">
        <f t="shared" si="4"/>
        <v>46</v>
      </c>
      <c r="BI89" s="60" t="s">
        <v>152</v>
      </c>
    </row>
    <row r="90" spans="1:61" s="22" customFormat="1" ht="15" customHeight="1" thickBot="1">
      <c r="A90"/>
      <c r="B90" s="55">
        <v>87</v>
      </c>
      <c r="C90" s="15" t="s">
        <v>40</v>
      </c>
      <c r="D90" s="68" t="s">
        <v>159</v>
      </c>
      <c r="E90" s="68" t="s">
        <v>89</v>
      </c>
      <c r="F90" s="48">
        <v>49</v>
      </c>
      <c r="G90" s="173">
        <f t="shared" si="5"/>
        <v>4</v>
      </c>
      <c r="H90" s="68" t="s">
        <v>118</v>
      </c>
      <c r="I90" s="68" t="s">
        <v>93</v>
      </c>
      <c r="J90" s="73" t="s">
        <v>104</v>
      </c>
      <c r="K90" s="73" t="s">
        <v>111</v>
      </c>
      <c r="L90" s="68" t="s">
        <v>131</v>
      </c>
      <c r="M90" s="48">
        <v>5</v>
      </c>
      <c r="N90" s="48">
        <v>3</v>
      </c>
      <c r="O90" s="48">
        <v>4</v>
      </c>
      <c r="P90" s="48">
        <v>3</v>
      </c>
      <c r="Q90" s="48">
        <v>3</v>
      </c>
      <c r="R90" s="48">
        <v>4</v>
      </c>
      <c r="S90" s="48">
        <v>5</v>
      </c>
      <c r="T90" s="48">
        <v>3</v>
      </c>
      <c r="U90" s="48"/>
      <c r="V90" s="48">
        <v>2</v>
      </c>
      <c r="W90" s="48">
        <v>4</v>
      </c>
      <c r="X90" s="48">
        <v>3</v>
      </c>
      <c r="Y90" s="48">
        <v>4</v>
      </c>
      <c r="Z90" s="48">
        <v>2</v>
      </c>
      <c r="AA90" s="48">
        <v>3</v>
      </c>
      <c r="AB90" s="48">
        <v>4</v>
      </c>
      <c r="AC90" s="48">
        <v>4</v>
      </c>
      <c r="AD90" s="48">
        <v>3</v>
      </c>
      <c r="AE90" s="48">
        <v>5</v>
      </c>
      <c r="AF90" s="48">
        <v>4</v>
      </c>
      <c r="AG90" s="48">
        <v>3</v>
      </c>
      <c r="AH90" s="48">
        <v>5</v>
      </c>
      <c r="AI90" s="48">
        <v>3</v>
      </c>
      <c r="AJ90" s="48">
        <v>4</v>
      </c>
      <c r="AK90" s="48">
        <v>5</v>
      </c>
      <c r="AL90" s="48">
        <v>4</v>
      </c>
      <c r="AM90" s="48">
        <v>5</v>
      </c>
      <c r="AN90" s="48">
        <v>3</v>
      </c>
      <c r="AO90" s="48">
        <v>5</v>
      </c>
      <c r="AP90" s="48">
        <v>4</v>
      </c>
      <c r="AQ90" s="48">
        <v>5</v>
      </c>
      <c r="AR90" s="48">
        <v>1</v>
      </c>
      <c r="AS90" s="48">
        <v>5</v>
      </c>
      <c r="AT90" s="48">
        <v>1</v>
      </c>
      <c r="AU90" s="48">
        <v>2</v>
      </c>
      <c r="AV90" s="48">
        <v>5</v>
      </c>
      <c r="AW90" s="48">
        <v>2</v>
      </c>
      <c r="AX90" s="48">
        <v>5</v>
      </c>
      <c r="AY90" s="48">
        <v>2</v>
      </c>
      <c r="AZ90" s="48">
        <v>2</v>
      </c>
      <c r="BA90" s="48">
        <v>2</v>
      </c>
      <c r="BB90" s="48">
        <v>2</v>
      </c>
      <c r="BC90" s="48">
        <v>2</v>
      </c>
      <c r="BD90" s="48">
        <v>4</v>
      </c>
      <c r="BE90" s="48">
        <v>4</v>
      </c>
      <c r="BF90" s="48">
        <v>5</v>
      </c>
      <c r="BG90" s="21"/>
      <c r="BH90" s="21">
        <f t="shared" si="4"/>
        <v>45</v>
      </c>
      <c r="BI90" s="60" t="s">
        <v>152</v>
      </c>
    </row>
    <row r="91" spans="1:61" s="22" customFormat="1" ht="15" customHeight="1" thickBot="1">
      <c r="A91"/>
      <c r="B91" s="55">
        <v>88</v>
      </c>
      <c r="C91" s="15" t="s">
        <v>40</v>
      </c>
      <c r="D91" s="68" t="s">
        <v>159</v>
      </c>
      <c r="E91" s="68" t="s">
        <v>89</v>
      </c>
      <c r="F91" s="48">
        <v>28</v>
      </c>
      <c r="G91" s="173">
        <f t="shared" si="5"/>
        <v>2</v>
      </c>
      <c r="H91" s="68" t="s">
        <v>117</v>
      </c>
      <c r="I91" s="68" t="s">
        <v>94</v>
      </c>
      <c r="J91" s="73" t="s">
        <v>105</v>
      </c>
      <c r="K91" s="73" t="s">
        <v>110</v>
      </c>
      <c r="L91" s="68" t="s">
        <v>131</v>
      </c>
      <c r="M91" s="48">
        <v>2</v>
      </c>
      <c r="N91" s="48">
        <v>1</v>
      </c>
      <c r="O91" s="48">
        <v>2</v>
      </c>
      <c r="P91" s="48">
        <v>1</v>
      </c>
      <c r="Q91" s="48">
        <v>1</v>
      </c>
      <c r="R91" s="48">
        <v>2</v>
      </c>
      <c r="S91" s="48">
        <v>1</v>
      </c>
      <c r="T91" s="48">
        <v>1</v>
      </c>
      <c r="U91" s="48">
        <v>3</v>
      </c>
      <c r="V91" s="48">
        <v>1</v>
      </c>
      <c r="W91" s="48">
        <v>5</v>
      </c>
      <c r="X91" s="48">
        <v>3</v>
      </c>
      <c r="Y91" s="48">
        <v>5</v>
      </c>
      <c r="Z91" s="48">
        <v>5</v>
      </c>
      <c r="AA91" s="48">
        <v>3</v>
      </c>
      <c r="AB91" s="48">
        <v>5</v>
      </c>
      <c r="AC91" s="48">
        <v>5</v>
      </c>
      <c r="AD91" s="48">
        <v>5</v>
      </c>
      <c r="AE91" s="48">
        <v>5</v>
      </c>
      <c r="AF91" s="48">
        <v>3</v>
      </c>
      <c r="AG91" s="48">
        <v>5</v>
      </c>
      <c r="AH91" s="48">
        <v>4</v>
      </c>
      <c r="AI91" s="48">
        <v>5</v>
      </c>
      <c r="AJ91" s="48">
        <v>5</v>
      </c>
      <c r="AK91" s="48">
        <v>3</v>
      </c>
      <c r="AL91" s="48">
        <v>3</v>
      </c>
      <c r="AM91" s="48">
        <v>3</v>
      </c>
      <c r="AN91" s="48">
        <v>3</v>
      </c>
      <c r="AO91" s="48">
        <v>2</v>
      </c>
      <c r="AP91" s="48">
        <v>4</v>
      </c>
      <c r="AQ91" s="48">
        <v>4</v>
      </c>
      <c r="AR91" s="48">
        <v>2</v>
      </c>
      <c r="AS91" s="48">
        <v>3</v>
      </c>
      <c r="AT91" s="48">
        <v>1</v>
      </c>
      <c r="AU91" s="48">
        <v>1</v>
      </c>
      <c r="AV91" s="48">
        <v>1</v>
      </c>
      <c r="AW91" s="48">
        <v>5</v>
      </c>
      <c r="AX91" s="48">
        <v>5</v>
      </c>
      <c r="AY91" s="48">
        <v>5</v>
      </c>
      <c r="AZ91" s="48">
        <v>5</v>
      </c>
      <c r="BA91" s="48">
        <v>3</v>
      </c>
      <c r="BB91" s="48">
        <v>3</v>
      </c>
      <c r="BC91" s="48">
        <v>3</v>
      </c>
      <c r="BD91" s="48">
        <v>2</v>
      </c>
      <c r="BE91" s="48">
        <v>3</v>
      </c>
      <c r="BF91" s="48">
        <v>5</v>
      </c>
      <c r="BG91" s="21"/>
      <c r="BH91" s="21">
        <f t="shared" si="4"/>
        <v>46</v>
      </c>
      <c r="BI91" s="60" t="s">
        <v>152</v>
      </c>
    </row>
    <row r="92" spans="1:61" s="22" customFormat="1" ht="15" customHeight="1" thickBot="1">
      <c r="A92"/>
      <c r="B92" s="55">
        <v>89</v>
      </c>
      <c r="C92" s="15" t="s">
        <v>40</v>
      </c>
      <c r="D92" s="68" t="s">
        <v>159</v>
      </c>
      <c r="E92" s="68" t="s">
        <v>89</v>
      </c>
      <c r="F92" s="48">
        <v>20</v>
      </c>
      <c r="G92" s="173">
        <f t="shared" si="5"/>
        <v>2</v>
      </c>
      <c r="H92" s="68" t="s">
        <v>117</v>
      </c>
      <c r="I92" s="68" t="s">
        <v>95</v>
      </c>
      <c r="J92" s="73" t="s">
        <v>103</v>
      </c>
      <c r="K92" s="73" t="s">
        <v>110</v>
      </c>
      <c r="L92" s="68" t="s">
        <v>131</v>
      </c>
      <c r="M92" s="48">
        <v>4</v>
      </c>
      <c r="N92" s="48">
        <v>4</v>
      </c>
      <c r="O92" s="48">
        <v>5</v>
      </c>
      <c r="P92" s="48">
        <v>4</v>
      </c>
      <c r="Q92" s="48">
        <v>3</v>
      </c>
      <c r="R92" s="48">
        <v>4</v>
      </c>
      <c r="S92" s="48">
        <v>4</v>
      </c>
      <c r="T92" s="48">
        <v>5</v>
      </c>
      <c r="U92" s="48">
        <v>3</v>
      </c>
      <c r="V92" s="48">
        <v>5</v>
      </c>
      <c r="W92" s="48">
        <v>4</v>
      </c>
      <c r="X92" s="48">
        <v>3</v>
      </c>
      <c r="Y92" s="48">
        <v>4</v>
      </c>
      <c r="Z92" s="48">
        <v>5</v>
      </c>
      <c r="AA92" s="48">
        <v>3</v>
      </c>
      <c r="AB92" s="48">
        <v>4</v>
      </c>
      <c r="AC92" s="48">
        <v>4</v>
      </c>
      <c r="AD92" s="48">
        <v>4</v>
      </c>
      <c r="AE92" s="48">
        <v>2</v>
      </c>
      <c r="AF92" s="48">
        <v>3</v>
      </c>
      <c r="AG92" s="48">
        <v>4</v>
      </c>
      <c r="AH92" s="48">
        <v>4</v>
      </c>
      <c r="AI92" s="48">
        <v>4</v>
      </c>
      <c r="AJ92" s="48">
        <v>1</v>
      </c>
      <c r="AK92" s="48">
        <v>2</v>
      </c>
      <c r="AL92" s="48">
        <v>2</v>
      </c>
      <c r="AM92" s="48">
        <v>4</v>
      </c>
      <c r="AN92" s="48">
        <v>3</v>
      </c>
      <c r="AO92" s="48">
        <v>4</v>
      </c>
      <c r="AP92" s="48">
        <v>4</v>
      </c>
      <c r="AQ92" s="48">
        <v>4</v>
      </c>
      <c r="AR92" s="48">
        <v>1</v>
      </c>
      <c r="AS92" s="48">
        <v>4</v>
      </c>
      <c r="AT92" s="48">
        <v>3</v>
      </c>
      <c r="AU92" s="48">
        <v>4</v>
      </c>
      <c r="AV92" s="48">
        <v>3</v>
      </c>
      <c r="AW92" s="48">
        <v>3</v>
      </c>
      <c r="AX92" s="48">
        <v>4</v>
      </c>
      <c r="AY92" s="48">
        <v>4</v>
      </c>
      <c r="AZ92" s="48">
        <v>4</v>
      </c>
      <c r="BA92" s="48">
        <v>5</v>
      </c>
      <c r="BB92" s="48">
        <v>3</v>
      </c>
      <c r="BC92" s="48">
        <v>4</v>
      </c>
      <c r="BD92" s="48">
        <v>4</v>
      </c>
      <c r="BE92" s="48">
        <v>3</v>
      </c>
      <c r="BF92" s="48">
        <v>4</v>
      </c>
      <c r="BG92" s="21"/>
      <c r="BH92" s="21">
        <f t="shared" si="4"/>
        <v>46</v>
      </c>
      <c r="BI92" s="60" t="s">
        <v>152</v>
      </c>
    </row>
    <row r="93" spans="1:61" s="22" customFormat="1" ht="15" customHeight="1" thickBot="1">
      <c r="A93"/>
      <c r="B93" s="55">
        <v>90</v>
      </c>
      <c r="C93" s="15" t="s">
        <v>40</v>
      </c>
      <c r="D93" s="68" t="s">
        <v>159</v>
      </c>
      <c r="E93" s="68" t="s">
        <v>88</v>
      </c>
      <c r="F93" s="48">
        <v>26</v>
      </c>
      <c r="G93" s="173">
        <f t="shared" si="5"/>
        <v>2</v>
      </c>
      <c r="H93" s="68" t="s">
        <v>121</v>
      </c>
      <c r="I93" s="68" t="s">
        <v>98</v>
      </c>
      <c r="J93" s="73" t="s">
        <v>104</v>
      </c>
      <c r="K93" s="73" t="s">
        <v>111</v>
      </c>
      <c r="L93" s="68" t="s">
        <v>129</v>
      </c>
      <c r="M93" s="48">
        <v>4</v>
      </c>
      <c r="N93" s="48">
        <v>5</v>
      </c>
      <c r="O93" s="48">
        <v>5</v>
      </c>
      <c r="P93" s="48">
        <v>1</v>
      </c>
      <c r="Q93" s="48">
        <v>4</v>
      </c>
      <c r="R93" s="48">
        <v>3</v>
      </c>
      <c r="S93" s="48">
        <v>4</v>
      </c>
      <c r="T93" s="48">
        <v>4</v>
      </c>
      <c r="U93" s="48">
        <v>4</v>
      </c>
      <c r="V93" s="48">
        <v>4</v>
      </c>
      <c r="W93" s="48">
        <v>4</v>
      </c>
      <c r="X93" s="48">
        <v>4</v>
      </c>
      <c r="Y93" s="48">
        <v>3</v>
      </c>
      <c r="Z93" s="48">
        <v>4</v>
      </c>
      <c r="AA93" s="48">
        <v>3</v>
      </c>
      <c r="AB93" s="48">
        <v>3</v>
      </c>
      <c r="AC93" s="48">
        <v>4</v>
      </c>
      <c r="AD93" s="48">
        <v>4</v>
      </c>
      <c r="AE93" s="48">
        <v>4</v>
      </c>
      <c r="AF93" s="48">
        <v>4</v>
      </c>
      <c r="AG93" s="48">
        <v>4</v>
      </c>
      <c r="AH93" s="48">
        <v>5</v>
      </c>
      <c r="AI93" s="48">
        <v>5</v>
      </c>
      <c r="AJ93" s="48">
        <v>2</v>
      </c>
      <c r="AK93" s="48">
        <v>4</v>
      </c>
      <c r="AL93" s="48">
        <v>1</v>
      </c>
      <c r="AM93" s="48">
        <v>4</v>
      </c>
      <c r="AN93" s="48">
        <v>4</v>
      </c>
      <c r="AO93" s="48">
        <v>4</v>
      </c>
      <c r="AP93" s="48">
        <v>4</v>
      </c>
      <c r="AQ93" s="48">
        <v>4</v>
      </c>
      <c r="AR93" s="48">
        <v>1</v>
      </c>
      <c r="AS93" s="48">
        <v>4</v>
      </c>
      <c r="AT93" s="48">
        <v>2</v>
      </c>
      <c r="AU93" s="48">
        <v>4</v>
      </c>
      <c r="AV93" s="48">
        <v>1</v>
      </c>
      <c r="AW93" s="48">
        <v>3</v>
      </c>
      <c r="AX93" s="48">
        <v>5</v>
      </c>
      <c r="AY93" s="48">
        <v>3</v>
      </c>
      <c r="AZ93" s="48">
        <v>3</v>
      </c>
      <c r="BA93" s="48">
        <v>2</v>
      </c>
      <c r="BB93" s="48">
        <v>2</v>
      </c>
      <c r="BC93" s="48">
        <v>2</v>
      </c>
      <c r="BD93" s="48">
        <v>4</v>
      </c>
      <c r="BE93" s="48">
        <v>4</v>
      </c>
      <c r="BF93" s="48">
        <v>4</v>
      </c>
      <c r="BG93" s="21"/>
      <c r="BH93" s="21">
        <f t="shared" si="4"/>
        <v>46</v>
      </c>
      <c r="BI93" s="60" t="s">
        <v>152</v>
      </c>
    </row>
    <row r="94" spans="1:61" s="22" customFormat="1" ht="15" customHeight="1" thickBot="1">
      <c r="A94"/>
      <c r="B94" s="55">
        <v>91</v>
      </c>
      <c r="C94" s="15" t="s">
        <v>40</v>
      </c>
      <c r="D94" s="68" t="s">
        <v>153</v>
      </c>
      <c r="E94" s="68" t="s">
        <v>89</v>
      </c>
      <c r="F94" s="48">
        <v>44</v>
      </c>
      <c r="G94" s="173">
        <f t="shared" si="5"/>
        <v>4</v>
      </c>
      <c r="H94" s="68" t="s">
        <v>118</v>
      </c>
      <c r="I94" s="68" t="s">
        <v>94</v>
      </c>
      <c r="J94" s="73" t="s">
        <v>104</v>
      </c>
      <c r="K94" s="73" t="s">
        <v>110</v>
      </c>
      <c r="L94" s="68" t="s">
        <v>130</v>
      </c>
      <c r="M94" s="48">
        <v>4</v>
      </c>
      <c r="N94" s="48">
        <v>4</v>
      </c>
      <c r="O94" s="48">
        <v>4</v>
      </c>
      <c r="P94" s="48">
        <v>4</v>
      </c>
      <c r="Q94" s="48">
        <v>3</v>
      </c>
      <c r="R94" s="48">
        <v>3</v>
      </c>
      <c r="S94" s="48">
        <v>3</v>
      </c>
      <c r="T94" s="48">
        <v>4</v>
      </c>
      <c r="U94" s="48">
        <v>3</v>
      </c>
      <c r="V94" s="48">
        <v>3</v>
      </c>
      <c r="W94" s="48">
        <v>4</v>
      </c>
      <c r="X94" s="48">
        <v>3</v>
      </c>
      <c r="Y94" s="48">
        <v>4</v>
      </c>
      <c r="Z94" s="48">
        <v>4</v>
      </c>
      <c r="AA94" s="48">
        <v>4</v>
      </c>
      <c r="AB94" s="48">
        <v>3</v>
      </c>
      <c r="AC94" s="48">
        <v>4</v>
      </c>
      <c r="AD94" s="48">
        <v>4</v>
      </c>
      <c r="AE94" s="48">
        <v>4</v>
      </c>
      <c r="AF94" s="48">
        <v>4</v>
      </c>
      <c r="AG94" s="48">
        <v>4</v>
      </c>
      <c r="AH94" s="48">
        <v>4</v>
      </c>
      <c r="AI94" s="48">
        <v>4</v>
      </c>
      <c r="AJ94" s="48">
        <v>3</v>
      </c>
      <c r="AK94" s="48">
        <v>3</v>
      </c>
      <c r="AL94" s="48">
        <v>3</v>
      </c>
      <c r="AM94" s="48">
        <v>3</v>
      </c>
      <c r="AN94" s="48">
        <v>4</v>
      </c>
      <c r="AO94" s="48">
        <v>3</v>
      </c>
      <c r="AP94" s="48">
        <v>4</v>
      </c>
      <c r="AQ94" s="48">
        <v>4</v>
      </c>
      <c r="AR94" s="48">
        <v>2</v>
      </c>
      <c r="AS94" s="48">
        <v>4</v>
      </c>
      <c r="AT94" s="48">
        <v>2</v>
      </c>
      <c r="AU94" s="48">
        <v>2</v>
      </c>
      <c r="AV94" s="48">
        <v>2</v>
      </c>
      <c r="AW94" s="48">
        <v>4</v>
      </c>
      <c r="AX94" s="48">
        <v>4</v>
      </c>
      <c r="AY94" s="48">
        <v>4</v>
      </c>
      <c r="AZ94" s="48">
        <v>3</v>
      </c>
      <c r="BA94" s="48">
        <v>3</v>
      </c>
      <c r="BB94" s="48">
        <v>2</v>
      </c>
      <c r="BC94" s="48">
        <v>4</v>
      </c>
      <c r="BD94" s="48">
        <v>2</v>
      </c>
      <c r="BE94" s="48">
        <v>4</v>
      </c>
      <c r="BF94" s="48">
        <v>4</v>
      </c>
      <c r="BG94" s="21"/>
      <c r="BH94" s="21">
        <f t="shared" si="4"/>
        <v>46</v>
      </c>
      <c r="BI94" s="60" t="s">
        <v>152</v>
      </c>
    </row>
    <row r="95" spans="1:61" s="22" customFormat="1" ht="15" customHeight="1" thickBot="1">
      <c r="A95"/>
      <c r="B95" s="55">
        <v>92</v>
      </c>
      <c r="C95" s="15" t="s">
        <v>40</v>
      </c>
      <c r="D95" s="68" t="s">
        <v>153</v>
      </c>
      <c r="E95" s="68" t="s">
        <v>88</v>
      </c>
      <c r="F95" s="48">
        <v>36</v>
      </c>
      <c r="G95" s="173">
        <f t="shared" si="5"/>
        <v>3</v>
      </c>
      <c r="H95" s="68" t="s">
        <v>118</v>
      </c>
      <c r="I95" s="68" t="s">
        <v>94</v>
      </c>
      <c r="J95" s="73" t="s">
        <v>106</v>
      </c>
      <c r="K95" s="73" t="s">
        <v>110</v>
      </c>
      <c r="L95" s="68" t="s">
        <v>129</v>
      </c>
      <c r="M95" s="48">
        <v>2</v>
      </c>
      <c r="N95" s="48">
        <v>2</v>
      </c>
      <c r="O95" s="48">
        <v>5</v>
      </c>
      <c r="P95" s="48">
        <v>3</v>
      </c>
      <c r="Q95" s="48"/>
      <c r="R95" s="48">
        <v>3</v>
      </c>
      <c r="S95" s="48">
        <v>3</v>
      </c>
      <c r="T95" s="48">
        <v>4</v>
      </c>
      <c r="U95" s="48">
        <v>2</v>
      </c>
      <c r="V95" s="48">
        <v>5</v>
      </c>
      <c r="W95" s="48">
        <v>5</v>
      </c>
      <c r="X95" s="48">
        <v>3</v>
      </c>
      <c r="Y95" s="48">
        <v>5</v>
      </c>
      <c r="Z95" s="48">
        <v>5</v>
      </c>
      <c r="AA95" s="48">
        <v>3</v>
      </c>
      <c r="AB95" s="48">
        <v>5</v>
      </c>
      <c r="AC95" s="48">
        <v>5</v>
      </c>
      <c r="AD95" s="48">
        <v>5</v>
      </c>
      <c r="AE95" s="48">
        <v>4</v>
      </c>
      <c r="AF95" s="48">
        <v>3</v>
      </c>
      <c r="AG95" s="48">
        <v>2</v>
      </c>
      <c r="AH95" s="48">
        <v>5</v>
      </c>
      <c r="AI95" s="48">
        <v>5</v>
      </c>
      <c r="AJ95" s="48">
        <v>5</v>
      </c>
      <c r="AK95" s="48">
        <v>2</v>
      </c>
      <c r="AL95" s="48">
        <v>3</v>
      </c>
      <c r="AM95" s="48">
        <v>2</v>
      </c>
      <c r="AN95" s="48">
        <v>2</v>
      </c>
      <c r="AO95" s="48">
        <v>1</v>
      </c>
      <c r="AP95" s="48">
        <v>5</v>
      </c>
      <c r="AQ95" s="48">
        <v>5</v>
      </c>
      <c r="AR95" s="48">
        <v>2</v>
      </c>
      <c r="AS95" s="48">
        <v>5</v>
      </c>
      <c r="AT95" s="48">
        <v>1</v>
      </c>
      <c r="AU95" s="48">
        <v>4</v>
      </c>
      <c r="AV95" s="48">
        <v>4</v>
      </c>
      <c r="AW95" s="48">
        <v>3</v>
      </c>
      <c r="AX95" s="48">
        <v>4</v>
      </c>
      <c r="AY95" s="48">
        <v>4</v>
      </c>
      <c r="AZ95" s="48">
        <v>3</v>
      </c>
      <c r="BA95" s="48">
        <v>3</v>
      </c>
      <c r="BB95" s="48">
        <v>3</v>
      </c>
      <c r="BC95" s="48"/>
      <c r="BD95" s="48">
        <v>2</v>
      </c>
      <c r="BE95" s="48">
        <v>4</v>
      </c>
      <c r="BF95" s="48">
        <v>5</v>
      </c>
      <c r="BG95" s="21"/>
      <c r="BH95" s="21">
        <f t="shared" si="4"/>
        <v>44</v>
      </c>
      <c r="BI95" s="60" t="s">
        <v>152</v>
      </c>
    </row>
    <row r="96" spans="1:61" s="22" customFormat="1" ht="15" customHeight="1" thickBot="1">
      <c r="A96"/>
      <c r="B96" s="55">
        <v>93</v>
      </c>
      <c r="C96" s="15" t="s">
        <v>40</v>
      </c>
      <c r="D96" s="68" t="s">
        <v>153</v>
      </c>
      <c r="E96" s="68" t="s">
        <v>88</v>
      </c>
      <c r="F96" s="48">
        <v>59</v>
      </c>
      <c r="G96" s="173">
        <f t="shared" si="5"/>
        <v>5</v>
      </c>
      <c r="H96" s="68" t="s">
        <v>118</v>
      </c>
      <c r="I96" s="68" t="s">
        <v>92</v>
      </c>
      <c r="J96" s="73" t="s">
        <v>106</v>
      </c>
      <c r="K96" s="73" t="s">
        <v>110</v>
      </c>
      <c r="L96" s="68" t="s">
        <v>130</v>
      </c>
      <c r="M96" s="48">
        <v>3</v>
      </c>
      <c r="N96" s="48">
        <v>3</v>
      </c>
      <c r="O96" s="48">
        <v>4</v>
      </c>
      <c r="P96" s="48">
        <v>4</v>
      </c>
      <c r="Q96" s="48">
        <v>4</v>
      </c>
      <c r="R96" s="48">
        <v>4</v>
      </c>
      <c r="S96" s="48">
        <v>4</v>
      </c>
      <c r="T96" s="48">
        <v>4</v>
      </c>
      <c r="U96" s="48">
        <v>3</v>
      </c>
      <c r="V96" s="48">
        <v>3</v>
      </c>
      <c r="W96" s="48">
        <v>4</v>
      </c>
      <c r="X96" s="48">
        <v>4</v>
      </c>
      <c r="Y96" s="48">
        <v>5</v>
      </c>
      <c r="Z96" s="48">
        <v>5</v>
      </c>
      <c r="AA96" s="48">
        <v>4</v>
      </c>
      <c r="AB96" s="48">
        <v>5</v>
      </c>
      <c r="AC96" s="48">
        <v>4</v>
      </c>
      <c r="AD96" s="48">
        <v>5</v>
      </c>
      <c r="AE96" s="48">
        <v>4</v>
      </c>
      <c r="AF96" s="48">
        <v>3</v>
      </c>
      <c r="AG96" s="48">
        <v>4</v>
      </c>
      <c r="AH96" s="48">
        <v>4</v>
      </c>
      <c r="AI96" s="48">
        <v>3</v>
      </c>
      <c r="AJ96" s="48">
        <v>3</v>
      </c>
      <c r="AK96" s="48">
        <v>3</v>
      </c>
      <c r="AL96" s="48">
        <v>4</v>
      </c>
      <c r="AM96" s="48">
        <v>3</v>
      </c>
      <c r="AN96" s="48">
        <v>3</v>
      </c>
      <c r="AO96" s="48">
        <v>3</v>
      </c>
      <c r="AP96" s="48">
        <v>5</v>
      </c>
      <c r="AQ96" s="48">
        <v>5</v>
      </c>
      <c r="AR96" s="48">
        <v>3</v>
      </c>
      <c r="AS96" s="48">
        <v>4</v>
      </c>
      <c r="AT96" s="48">
        <v>3</v>
      </c>
      <c r="AU96" s="48">
        <v>4</v>
      </c>
      <c r="AV96" s="48">
        <v>3</v>
      </c>
      <c r="AW96" s="48">
        <v>4</v>
      </c>
      <c r="AX96" s="48">
        <v>1</v>
      </c>
      <c r="AY96" s="48">
        <v>5</v>
      </c>
      <c r="AZ96" s="48">
        <v>3</v>
      </c>
      <c r="BA96" s="48"/>
      <c r="BB96" s="48">
        <v>3</v>
      </c>
      <c r="BC96" s="48"/>
      <c r="BD96" s="48">
        <v>3</v>
      </c>
      <c r="BE96" s="48">
        <v>3</v>
      </c>
      <c r="BF96" s="48">
        <v>4</v>
      </c>
      <c r="BG96" s="21"/>
      <c r="BH96" s="21">
        <f t="shared" si="4"/>
        <v>44</v>
      </c>
      <c r="BI96" s="60" t="s">
        <v>151</v>
      </c>
    </row>
    <row r="97" spans="1:61" s="22" customFormat="1" ht="15" customHeight="1" thickBot="1">
      <c r="A97"/>
      <c r="B97" s="55">
        <v>94</v>
      </c>
      <c r="C97" s="15" t="s">
        <v>40</v>
      </c>
      <c r="D97" s="68" t="s">
        <v>153</v>
      </c>
      <c r="E97" s="68" t="s">
        <v>89</v>
      </c>
      <c r="F97" s="48">
        <v>39</v>
      </c>
      <c r="G97" s="173">
        <f t="shared" si="5"/>
        <v>3</v>
      </c>
      <c r="H97" s="68" t="s">
        <v>118</v>
      </c>
      <c r="I97" s="68" t="s">
        <v>91</v>
      </c>
      <c r="J97" s="73" t="s">
        <v>106</v>
      </c>
      <c r="K97" s="73" t="s">
        <v>110</v>
      </c>
      <c r="L97" s="68" t="s">
        <v>129</v>
      </c>
      <c r="M97" s="48">
        <v>3</v>
      </c>
      <c r="N97" s="48">
        <v>2</v>
      </c>
      <c r="O97" s="48">
        <v>5</v>
      </c>
      <c r="P97" s="48">
        <v>5</v>
      </c>
      <c r="Q97" s="48">
        <v>1</v>
      </c>
      <c r="R97" s="48">
        <v>2</v>
      </c>
      <c r="S97" s="48">
        <v>2</v>
      </c>
      <c r="T97" s="48">
        <v>3</v>
      </c>
      <c r="U97" s="48">
        <v>1</v>
      </c>
      <c r="V97" s="48">
        <v>1</v>
      </c>
      <c r="W97" s="48">
        <v>4</v>
      </c>
      <c r="X97" s="48">
        <v>5</v>
      </c>
      <c r="Y97" s="48">
        <v>5</v>
      </c>
      <c r="Z97" s="48">
        <v>5</v>
      </c>
      <c r="AA97" s="48">
        <v>5</v>
      </c>
      <c r="AB97" s="48">
        <v>3</v>
      </c>
      <c r="AC97" s="48">
        <v>5</v>
      </c>
      <c r="AD97" s="48">
        <v>5</v>
      </c>
      <c r="AE97" s="48">
        <v>5</v>
      </c>
      <c r="AF97" s="48">
        <v>5</v>
      </c>
      <c r="AG97" s="48"/>
      <c r="AH97" s="48">
        <v>3</v>
      </c>
      <c r="AI97" s="48">
        <v>3</v>
      </c>
      <c r="AJ97" s="48">
        <v>3</v>
      </c>
      <c r="AK97" s="48">
        <v>1</v>
      </c>
      <c r="AL97" s="48">
        <v>1</v>
      </c>
      <c r="AM97" s="48">
        <v>3</v>
      </c>
      <c r="AN97" s="48">
        <v>1</v>
      </c>
      <c r="AO97" s="48">
        <v>4</v>
      </c>
      <c r="AP97" s="48">
        <v>5</v>
      </c>
      <c r="AQ97" s="48">
        <v>5</v>
      </c>
      <c r="AR97" s="48">
        <v>2</v>
      </c>
      <c r="AS97" s="48">
        <v>3</v>
      </c>
      <c r="AT97" s="48">
        <v>2</v>
      </c>
      <c r="AU97" s="48">
        <v>3</v>
      </c>
      <c r="AV97" s="48">
        <v>3</v>
      </c>
      <c r="AW97" s="48">
        <v>5</v>
      </c>
      <c r="AX97" s="48">
        <v>5</v>
      </c>
      <c r="AY97" s="48">
        <v>4</v>
      </c>
      <c r="AZ97" s="48">
        <v>3</v>
      </c>
      <c r="BA97" s="48">
        <v>3</v>
      </c>
      <c r="BB97" s="48">
        <v>2</v>
      </c>
      <c r="BC97" s="48">
        <v>3</v>
      </c>
      <c r="BD97" s="48">
        <v>4</v>
      </c>
      <c r="BE97" s="48">
        <v>3</v>
      </c>
      <c r="BF97" s="48">
        <v>5</v>
      </c>
      <c r="BG97" s="21"/>
      <c r="BH97" s="21">
        <f t="shared" si="4"/>
        <v>45</v>
      </c>
      <c r="BI97" s="60" t="s">
        <v>152</v>
      </c>
    </row>
    <row r="98" spans="1:61" s="22" customFormat="1" ht="15" customHeight="1" thickBot="1">
      <c r="A98"/>
      <c r="B98" s="55">
        <v>95</v>
      </c>
      <c r="C98" s="15" t="s">
        <v>40</v>
      </c>
      <c r="D98" s="68" t="s">
        <v>153</v>
      </c>
      <c r="E98" s="68" t="s">
        <v>89</v>
      </c>
      <c r="F98" s="48">
        <v>50</v>
      </c>
      <c r="G98" s="173">
        <f t="shared" si="5"/>
        <v>5</v>
      </c>
      <c r="H98" s="68" t="s">
        <v>120</v>
      </c>
      <c r="I98" s="68" t="s">
        <v>95</v>
      </c>
      <c r="J98" s="73" t="s">
        <v>107</v>
      </c>
      <c r="K98" s="73" t="s">
        <v>109</v>
      </c>
      <c r="L98" s="68" t="s">
        <v>129</v>
      </c>
      <c r="M98" s="48">
        <v>4</v>
      </c>
      <c r="N98" s="48">
        <v>4</v>
      </c>
      <c r="O98" s="48">
        <v>5</v>
      </c>
      <c r="P98" s="48">
        <v>4</v>
      </c>
      <c r="Q98" s="48">
        <v>4</v>
      </c>
      <c r="R98" s="48">
        <v>2</v>
      </c>
      <c r="S98" s="48">
        <v>1</v>
      </c>
      <c r="T98" s="48">
        <v>3</v>
      </c>
      <c r="U98" s="48">
        <v>2</v>
      </c>
      <c r="V98" s="48"/>
      <c r="W98" s="48">
        <v>4</v>
      </c>
      <c r="X98" s="48">
        <v>3</v>
      </c>
      <c r="Y98" s="48">
        <v>5</v>
      </c>
      <c r="Z98" s="48">
        <v>4</v>
      </c>
      <c r="AA98" s="48">
        <v>3</v>
      </c>
      <c r="AB98" s="48">
        <v>4</v>
      </c>
      <c r="AC98" s="48">
        <v>4</v>
      </c>
      <c r="AD98" s="48">
        <v>4</v>
      </c>
      <c r="AE98" s="48">
        <v>4</v>
      </c>
      <c r="AF98" s="48">
        <v>3</v>
      </c>
      <c r="AG98" s="48">
        <v>4</v>
      </c>
      <c r="AH98" s="48">
        <v>4</v>
      </c>
      <c r="AI98" s="48">
        <v>3</v>
      </c>
      <c r="AJ98" s="48">
        <v>4</v>
      </c>
      <c r="AK98" s="48">
        <v>2</v>
      </c>
      <c r="AL98" s="48">
        <v>3</v>
      </c>
      <c r="AM98" s="48">
        <v>1</v>
      </c>
      <c r="AN98" s="48">
        <v>2</v>
      </c>
      <c r="AO98" s="48">
        <v>1</v>
      </c>
      <c r="AP98" s="48">
        <v>5</v>
      </c>
      <c r="AQ98" s="48">
        <v>4</v>
      </c>
      <c r="AR98" s="48">
        <v>3</v>
      </c>
      <c r="AS98" s="48">
        <v>3</v>
      </c>
      <c r="AT98" s="48">
        <v>2</v>
      </c>
      <c r="AU98" s="48">
        <v>2</v>
      </c>
      <c r="AV98" s="48">
        <v>1</v>
      </c>
      <c r="AW98" s="48">
        <v>4</v>
      </c>
      <c r="AX98" s="48">
        <v>2</v>
      </c>
      <c r="AY98" s="48">
        <v>2</v>
      </c>
      <c r="AZ98" s="48">
        <v>3</v>
      </c>
      <c r="BA98" s="48">
        <v>3</v>
      </c>
      <c r="BB98" s="48">
        <v>2</v>
      </c>
      <c r="BC98" s="48">
        <v>3</v>
      </c>
      <c r="BD98" s="48">
        <v>1</v>
      </c>
      <c r="BE98" s="48">
        <v>3</v>
      </c>
      <c r="BF98" s="48">
        <v>5</v>
      </c>
      <c r="BG98" s="21"/>
      <c r="BH98" s="21">
        <f t="shared" si="4"/>
        <v>45</v>
      </c>
      <c r="BI98" s="60" t="s">
        <v>152</v>
      </c>
    </row>
    <row r="99" spans="1:61" s="22" customFormat="1" ht="15" customHeight="1" thickBot="1">
      <c r="A99"/>
      <c r="B99" s="55">
        <v>96</v>
      </c>
      <c r="C99" s="15" t="s">
        <v>40</v>
      </c>
      <c r="D99" s="68" t="s">
        <v>153</v>
      </c>
      <c r="E99" s="68" t="s">
        <v>88</v>
      </c>
      <c r="F99" s="48">
        <v>29</v>
      </c>
      <c r="G99" s="173">
        <f t="shared" si="5"/>
        <v>2</v>
      </c>
      <c r="H99" s="68" t="s">
        <v>117</v>
      </c>
      <c r="I99" s="68" t="s">
        <v>94</v>
      </c>
      <c r="J99" s="73" t="s">
        <v>104</v>
      </c>
      <c r="K99" s="73" t="s">
        <v>110</v>
      </c>
      <c r="L99" s="68" t="s">
        <v>130</v>
      </c>
      <c r="M99" s="48">
        <v>5</v>
      </c>
      <c r="N99" s="48">
        <v>4</v>
      </c>
      <c r="O99" s="48">
        <v>5</v>
      </c>
      <c r="P99" s="48">
        <v>5</v>
      </c>
      <c r="Q99" s="48">
        <v>2</v>
      </c>
      <c r="R99" s="48">
        <v>5</v>
      </c>
      <c r="S99" s="48">
        <v>5</v>
      </c>
      <c r="T99" s="48">
        <v>5</v>
      </c>
      <c r="U99" s="48">
        <v>5</v>
      </c>
      <c r="V99" s="48">
        <v>4</v>
      </c>
      <c r="W99" s="48">
        <v>4</v>
      </c>
      <c r="X99" s="48">
        <v>5</v>
      </c>
      <c r="Y99" s="48">
        <v>5</v>
      </c>
      <c r="Z99" s="48">
        <v>5</v>
      </c>
      <c r="AA99" s="48">
        <v>1</v>
      </c>
      <c r="AB99" s="48">
        <v>5</v>
      </c>
      <c r="AC99" s="48">
        <v>4</v>
      </c>
      <c r="AD99" s="48">
        <v>5</v>
      </c>
      <c r="AE99" s="48">
        <v>5</v>
      </c>
      <c r="AF99" s="48">
        <v>4</v>
      </c>
      <c r="AG99" s="48">
        <v>5</v>
      </c>
      <c r="AH99" s="48">
        <v>5</v>
      </c>
      <c r="AI99" s="48">
        <v>5</v>
      </c>
      <c r="AJ99" s="48">
        <v>1</v>
      </c>
      <c r="AK99" s="48">
        <v>1</v>
      </c>
      <c r="AL99" s="48">
        <v>5</v>
      </c>
      <c r="AM99" s="48">
        <v>5</v>
      </c>
      <c r="AN99" s="48">
        <v>5</v>
      </c>
      <c r="AO99" s="48">
        <v>5</v>
      </c>
      <c r="AP99" s="48">
        <v>4</v>
      </c>
      <c r="AQ99" s="48">
        <v>5</v>
      </c>
      <c r="AR99" s="48">
        <v>1</v>
      </c>
      <c r="AS99" s="48">
        <v>4</v>
      </c>
      <c r="AT99" s="48">
        <v>1</v>
      </c>
      <c r="AU99" s="48">
        <v>4</v>
      </c>
      <c r="AV99" s="48">
        <v>4</v>
      </c>
      <c r="AW99" s="48">
        <v>5</v>
      </c>
      <c r="AX99" s="48">
        <v>4</v>
      </c>
      <c r="AY99" s="48">
        <v>5</v>
      </c>
      <c r="AZ99" s="48">
        <v>5</v>
      </c>
      <c r="BA99" s="48">
        <v>3</v>
      </c>
      <c r="BB99" s="48">
        <v>3</v>
      </c>
      <c r="BC99" s="48">
        <v>4</v>
      </c>
      <c r="BD99" s="48">
        <v>4</v>
      </c>
      <c r="BE99" s="48">
        <v>4</v>
      </c>
      <c r="BF99" s="48">
        <v>5</v>
      </c>
      <c r="BG99" s="21"/>
      <c r="BH99" s="21">
        <f t="shared" si="4"/>
        <v>46</v>
      </c>
      <c r="BI99" s="60" t="s">
        <v>152</v>
      </c>
    </row>
    <row r="100" spans="1:61" s="22" customFormat="1" ht="15" customHeight="1" thickBot="1">
      <c r="A100"/>
      <c r="B100" s="55">
        <v>97</v>
      </c>
      <c r="C100" s="15" t="s">
        <v>40</v>
      </c>
      <c r="D100" s="68" t="s">
        <v>148</v>
      </c>
      <c r="E100" s="68" t="s">
        <v>89</v>
      </c>
      <c r="F100" s="48">
        <v>44</v>
      </c>
      <c r="G100" s="173">
        <f t="shared" si="5"/>
        <v>4</v>
      </c>
      <c r="H100" s="68" t="s">
        <v>118</v>
      </c>
      <c r="I100" s="68" t="s">
        <v>100</v>
      </c>
      <c r="J100" s="73" t="s">
        <v>106</v>
      </c>
      <c r="K100" s="73" t="s">
        <v>110</v>
      </c>
      <c r="L100" s="68" t="s">
        <v>129</v>
      </c>
      <c r="M100" s="48">
        <v>4</v>
      </c>
      <c r="N100" s="48">
        <v>2</v>
      </c>
      <c r="O100" s="48">
        <v>5</v>
      </c>
      <c r="P100" s="48">
        <v>4</v>
      </c>
      <c r="Q100" s="48">
        <v>5</v>
      </c>
      <c r="R100" s="48">
        <v>2</v>
      </c>
      <c r="S100" s="48">
        <v>2</v>
      </c>
      <c r="T100" s="48">
        <v>3</v>
      </c>
      <c r="U100" s="48">
        <v>1</v>
      </c>
      <c r="V100" s="48">
        <v>4</v>
      </c>
      <c r="W100" s="48">
        <v>5</v>
      </c>
      <c r="X100" s="48">
        <v>3</v>
      </c>
      <c r="Y100" s="48">
        <v>4</v>
      </c>
      <c r="Z100" s="48">
        <v>4</v>
      </c>
      <c r="AA100" s="48">
        <v>1</v>
      </c>
      <c r="AB100" s="48">
        <v>5</v>
      </c>
      <c r="AC100" s="48">
        <v>5</v>
      </c>
      <c r="AD100" s="48">
        <v>5</v>
      </c>
      <c r="AE100" s="48">
        <v>5</v>
      </c>
      <c r="AF100" s="48">
        <v>3</v>
      </c>
      <c r="AG100" s="48">
        <v>5</v>
      </c>
      <c r="AH100" s="48">
        <v>5</v>
      </c>
      <c r="AI100" s="48">
        <v>5</v>
      </c>
      <c r="AJ100" s="48">
        <v>2</v>
      </c>
      <c r="AK100" s="48">
        <v>2</v>
      </c>
      <c r="AL100" s="48">
        <v>2</v>
      </c>
      <c r="AM100" s="48">
        <v>2</v>
      </c>
      <c r="AN100" s="48">
        <v>1</v>
      </c>
      <c r="AO100" s="48">
        <v>3</v>
      </c>
      <c r="AP100" s="48">
        <v>4</v>
      </c>
      <c r="AQ100" s="48">
        <v>5</v>
      </c>
      <c r="AR100" s="48">
        <v>1</v>
      </c>
      <c r="AS100" s="48">
        <v>4</v>
      </c>
      <c r="AT100" s="48">
        <v>1</v>
      </c>
      <c r="AU100" s="48">
        <v>1</v>
      </c>
      <c r="AV100" s="48">
        <v>1</v>
      </c>
      <c r="AW100" s="48">
        <v>2</v>
      </c>
      <c r="AX100" s="48">
        <v>5</v>
      </c>
      <c r="AY100" s="48">
        <v>4</v>
      </c>
      <c r="AZ100" s="48">
        <v>2</v>
      </c>
      <c r="BA100" s="48">
        <v>2</v>
      </c>
      <c r="BB100" s="48">
        <v>2</v>
      </c>
      <c r="BC100" s="48">
        <v>1</v>
      </c>
      <c r="BD100" s="48">
        <v>1</v>
      </c>
      <c r="BE100" s="48">
        <v>4</v>
      </c>
      <c r="BF100" s="48">
        <v>4</v>
      </c>
      <c r="BG100" s="21"/>
      <c r="BH100" s="21">
        <f aca="true" t="shared" si="6" ref="BH100:BH114">COUNT(M100:BF100)</f>
        <v>46</v>
      </c>
      <c r="BI100" s="60" t="s">
        <v>152</v>
      </c>
    </row>
    <row r="101" spans="1:61" s="22" customFormat="1" ht="15" customHeight="1" thickBot="1">
      <c r="A101"/>
      <c r="B101" s="55">
        <v>98</v>
      </c>
      <c r="C101" s="15" t="s">
        <v>40</v>
      </c>
      <c r="D101" s="68" t="s">
        <v>134</v>
      </c>
      <c r="E101" s="48" t="s">
        <v>88</v>
      </c>
      <c r="F101" s="48">
        <v>59</v>
      </c>
      <c r="G101" s="173">
        <f t="shared" si="5"/>
        <v>5</v>
      </c>
      <c r="H101" s="68" t="s">
        <v>117</v>
      </c>
      <c r="I101" s="68" t="s">
        <v>94</v>
      </c>
      <c r="J101" s="73" t="s">
        <v>107</v>
      </c>
      <c r="K101" s="73" t="s">
        <v>109</v>
      </c>
      <c r="L101" s="68" t="s">
        <v>129</v>
      </c>
      <c r="M101" s="48">
        <v>4</v>
      </c>
      <c r="N101" s="48">
        <v>4</v>
      </c>
      <c r="O101" s="48">
        <v>4</v>
      </c>
      <c r="P101" s="48">
        <v>4</v>
      </c>
      <c r="Q101" s="48">
        <v>4</v>
      </c>
      <c r="R101" s="48">
        <v>4</v>
      </c>
      <c r="S101" s="48">
        <v>4</v>
      </c>
      <c r="T101" s="48">
        <v>4</v>
      </c>
      <c r="U101" s="48">
        <v>4</v>
      </c>
      <c r="V101" s="48">
        <v>4</v>
      </c>
      <c r="W101" s="48">
        <v>4</v>
      </c>
      <c r="X101" s="48">
        <v>4</v>
      </c>
      <c r="Y101" s="48">
        <v>4</v>
      </c>
      <c r="Z101" s="48">
        <v>4</v>
      </c>
      <c r="AA101" s="48">
        <v>2</v>
      </c>
      <c r="AB101" s="48">
        <v>4</v>
      </c>
      <c r="AC101" s="48">
        <v>4</v>
      </c>
      <c r="AD101" s="48">
        <v>4</v>
      </c>
      <c r="AE101" s="48">
        <v>4</v>
      </c>
      <c r="AF101" s="48">
        <v>4</v>
      </c>
      <c r="AG101" s="48">
        <v>4</v>
      </c>
      <c r="AH101" s="48">
        <v>4</v>
      </c>
      <c r="AI101" s="48">
        <v>4</v>
      </c>
      <c r="AJ101" s="48">
        <v>4</v>
      </c>
      <c r="AK101" s="48">
        <v>4</v>
      </c>
      <c r="AL101" s="48">
        <v>2</v>
      </c>
      <c r="AM101" s="48">
        <v>4</v>
      </c>
      <c r="AN101" s="48">
        <v>4</v>
      </c>
      <c r="AO101" s="48">
        <v>4</v>
      </c>
      <c r="AP101" s="48">
        <v>4</v>
      </c>
      <c r="AQ101" s="48">
        <v>4</v>
      </c>
      <c r="AR101" s="48">
        <v>2</v>
      </c>
      <c r="AS101" s="48">
        <v>4</v>
      </c>
      <c r="AT101" s="48">
        <v>2</v>
      </c>
      <c r="AU101" s="48">
        <v>4</v>
      </c>
      <c r="AV101" s="48">
        <v>4</v>
      </c>
      <c r="AW101" s="48">
        <v>4</v>
      </c>
      <c r="AX101" s="48">
        <v>4</v>
      </c>
      <c r="AY101" s="48">
        <v>4</v>
      </c>
      <c r="AZ101" s="48">
        <v>4</v>
      </c>
      <c r="BA101" s="48">
        <v>4</v>
      </c>
      <c r="BB101" s="48">
        <v>4</v>
      </c>
      <c r="BC101" s="48">
        <v>4</v>
      </c>
      <c r="BD101" s="48">
        <v>4</v>
      </c>
      <c r="BE101" s="48">
        <v>4</v>
      </c>
      <c r="BF101" s="48">
        <v>4</v>
      </c>
      <c r="BG101" s="21"/>
      <c r="BH101" s="21">
        <f t="shared" si="6"/>
        <v>46</v>
      </c>
      <c r="BI101" s="60" t="s">
        <v>151</v>
      </c>
    </row>
    <row r="102" spans="1:61" s="22" customFormat="1" ht="15" customHeight="1" thickBot="1">
      <c r="A102"/>
      <c r="B102" s="55">
        <v>99</v>
      </c>
      <c r="C102" s="15" t="s">
        <v>40</v>
      </c>
      <c r="D102" s="68" t="s">
        <v>282</v>
      </c>
      <c r="E102" s="48" t="s">
        <v>88</v>
      </c>
      <c r="F102" s="48">
        <v>50</v>
      </c>
      <c r="G102" s="173">
        <f t="shared" si="5"/>
        <v>5</v>
      </c>
      <c r="H102" s="68" t="s">
        <v>117</v>
      </c>
      <c r="I102" s="68" t="s">
        <v>96</v>
      </c>
      <c r="J102" s="73" t="s">
        <v>104</v>
      </c>
      <c r="K102" s="73" t="s">
        <v>110</v>
      </c>
      <c r="L102" s="68" t="s">
        <v>130</v>
      </c>
      <c r="M102" s="48">
        <v>3</v>
      </c>
      <c r="N102" s="48">
        <v>4</v>
      </c>
      <c r="O102" s="48">
        <v>5</v>
      </c>
      <c r="P102" s="48">
        <v>3</v>
      </c>
      <c r="Q102" s="48">
        <v>3</v>
      </c>
      <c r="R102" s="48">
        <v>3</v>
      </c>
      <c r="S102" s="48">
        <v>5</v>
      </c>
      <c r="T102" s="48">
        <v>5</v>
      </c>
      <c r="U102" s="48">
        <v>5</v>
      </c>
      <c r="V102" s="48">
        <v>5</v>
      </c>
      <c r="W102" s="48">
        <v>5</v>
      </c>
      <c r="X102" s="48">
        <v>3</v>
      </c>
      <c r="Y102" s="48">
        <v>4</v>
      </c>
      <c r="Z102" s="48">
        <v>3</v>
      </c>
      <c r="AA102" s="48">
        <v>3</v>
      </c>
      <c r="AB102" s="48">
        <v>4</v>
      </c>
      <c r="AC102" s="48">
        <v>5</v>
      </c>
      <c r="AD102" s="48">
        <v>5</v>
      </c>
      <c r="AE102" s="48">
        <v>5</v>
      </c>
      <c r="AF102" s="48">
        <v>3</v>
      </c>
      <c r="AG102" s="48">
        <v>4</v>
      </c>
      <c r="AH102" s="48">
        <v>4</v>
      </c>
      <c r="AI102" s="48">
        <v>5</v>
      </c>
      <c r="AJ102" s="48">
        <v>3</v>
      </c>
      <c r="AK102" s="48">
        <v>3</v>
      </c>
      <c r="AL102" s="48">
        <v>2</v>
      </c>
      <c r="AM102" s="48">
        <v>5</v>
      </c>
      <c r="AN102" s="48">
        <v>4</v>
      </c>
      <c r="AO102" s="48">
        <v>5</v>
      </c>
      <c r="AP102" s="48">
        <v>5</v>
      </c>
      <c r="AQ102" s="48">
        <v>4</v>
      </c>
      <c r="AR102" s="48">
        <v>3</v>
      </c>
      <c r="AS102" s="48">
        <v>3</v>
      </c>
      <c r="AT102" s="48">
        <v>3</v>
      </c>
      <c r="AU102" s="48">
        <v>4</v>
      </c>
      <c r="AV102" s="48">
        <v>3</v>
      </c>
      <c r="AW102" s="48">
        <v>3</v>
      </c>
      <c r="AX102" s="48">
        <v>4</v>
      </c>
      <c r="AY102" s="48">
        <v>4</v>
      </c>
      <c r="AZ102" s="48">
        <v>4</v>
      </c>
      <c r="BA102" s="48">
        <v>4</v>
      </c>
      <c r="BB102" s="48">
        <v>4</v>
      </c>
      <c r="BC102" s="48">
        <v>4</v>
      </c>
      <c r="BD102" s="48">
        <v>4</v>
      </c>
      <c r="BE102" s="48">
        <v>4</v>
      </c>
      <c r="BF102" s="48">
        <v>4</v>
      </c>
      <c r="BG102" s="21"/>
      <c r="BH102" s="21">
        <f t="shared" si="6"/>
        <v>46</v>
      </c>
      <c r="BI102" s="60"/>
    </row>
    <row r="103" spans="1:61" s="22" customFormat="1" ht="15" customHeight="1" thickBot="1">
      <c r="A103"/>
      <c r="B103" s="55">
        <v>100</v>
      </c>
      <c r="C103" s="15" t="s">
        <v>40</v>
      </c>
      <c r="D103" s="68" t="s">
        <v>282</v>
      </c>
      <c r="E103" s="68" t="s">
        <v>89</v>
      </c>
      <c r="F103" s="48">
        <v>45</v>
      </c>
      <c r="G103" s="173">
        <f t="shared" si="5"/>
        <v>4</v>
      </c>
      <c r="H103" s="68" t="s">
        <v>117</v>
      </c>
      <c r="I103" s="68" t="s">
        <v>97</v>
      </c>
      <c r="J103" s="73" t="s">
        <v>104</v>
      </c>
      <c r="K103" s="73" t="s">
        <v>110</v>
      </c>
      <c r="L103" s="68" t="s">
        <v>129</v>
      </c>
      <c r="M103" s="48">
        <v>2</v>
      </c>
      <c r="N103" s="48">
        <v>4</v>
      </c>
      <c r="O103" s="48">
        <v>4</v>
      </c>
      <c r="P103" s="48">
        <v>4</v>
      </c>
      <c r="Q103" s="48">
        <v>3</v>
      </c>
      <c r="R103" s="48">
        <v>2</v>
      </c>
      <c r="S103" s="48">
        <v>5</v>
      </c>
      <c r="T103" s="48">
        <v>4</v>
      </c>
      <c r="U103" s="48">
        <v>4</v>
      </c>
      <c r="V103" s="48">
        <v>5</v>
      </c>
      <c r="W103" s="48">
        <v>5</v>
      </c>
      <c r="X103" s="48">
        <v>1</v>
      </c>
      <c r="Y103" s="48">
        <v>5</v>
      </c>
      <c r="Z103" s="48">
        <v>5</v>
      </c>
      <c r="AA103" s="48">
        <v>1</v>
      </c>
      <c r="AB103" s="48">
        <v>5</v>
      </c>
      <c r="AC103" s="48">
        <v>5</v>
      </c>
      <c r="AD103" s="48">
        <v>5</v>
      </c>
      <c r="AE103" s="48">
        <v>4</v>
      </c>
      <c r="AF103" s="48">
        <v>4</v>
      </c>
      <c r="AG103" s="48">
        <v>4</v>
      </c>
      <c r="AH103" s="48">
        <v>5</v>
      </c>
      <c r="AI103" s="48">
        <v>5</v>
      </c>
      <c r="AJ103" s="48">
        <v>1</v>
      </c>
      <c r="AK103" s="48">
        <v>1</v>
      </c>
      <c r="AL103" s="48">
        <v>3</v>
      </c>
      <c r="AM103" s="48">
        <v>5</v>
      </c>
      <c r="AN103" s="48">
        <v>1</v>
      </c>
      <c r="AO103" s="48">
        <v>3</v>
      </c>
      <c r="AP103" s="48">
        <v>3</v>
      </c>
      <c r="AQ103" s="48">
        <v>5</v>
      </c>
      <c r="AR103" s="48">
        <v>1</v>
      </c>
      <c r="AS103" s="48">
        <v>4</v>
      </c>
      <c r="AT103" s="48">
        <v>1</v>
      </c>
      <c r="AU103" s="48">
        <v>3</v>
      </c>
      <c r="AV103" s="48">
        <v>1</v>
      </c>
      <c r="AW103" s="48">
        <v>3</v>
      </c>
      <c r="AX103" s="48">
        <v>4</v>
      </c>
      <c r="AY103" s="48">
        <v>3</v>
      </c>
      <c r="AZ103" s="48">
        <v>4</v>
      </c>
      <c r="BA103" s="48">
        <v>5</v>
      </c>
      <c r="BB103" s="48">
        <v>5</v>
      </c>
      <c r="BC103" s="48">
        <v>5</v>
      </c>
      <c r="BD103" s="48">
        <v>1</v>
      </c>
      <c r="BE103" s="48">
        <v>5</v>
      </c>
      <c r="BF103" s="48">
        <v>5</v>
      </c>
      <c r="BG103" s="21"/>
      <c r="BH103" s="21">
        <f t="shared" si="6"/>
        <v>46</v>
      </c>
      <c r="BI103" s="60"/>
    </row>
    <row r="104" spans="1:61" s="22" customFormat="1" ht="15" customHeight="1" thickBot="1">
      <c r="A104"/>
      <c r="B104" s="55">
        <v>101</v>
      </c>
      <c r="C104" s="15" t="s">
        <v>40</v>
      </c>
      <c r="D104" s="68" t="s">
        <v>138</v>
      </c>
      <c r="E104" s="48" t="s">
        <v>88</v>
      </c>
      <c r="F104" s="48">
        <v>37</v>
      </c>
      <c r="G104" s="173">
        <f t="shared" si="5"/>
        <v>3</v>
      </c>
      <c r="H104" s="68" t="s">
        <v>120</v>
      </c>
      <c r="I104" s="68" t="s">
        <v>98</v>
      </c>
      <c r="J104" s="73" t="s">
        <v>106</v>
      </c>
      <c r="K104" s="73" t="s">
        <v>110</v>
      </c>
      <c r="L104" s="68" t="s">
        <v>129</v>
      </c>
      <c r="M104" s="48">
        <v>4</v>
      </c>
      <c r="N104" s="48">
        <v>2</v>
      </c>
      <c r="O104" s="48">
        <v>4</v>
      </c>
      <c r="P104" s="48">
        <v>1</v>
      </c>
      <c r="Q104" s="48">
        <v>4</v>
      </c>
      <c r="R104" s="48">
        <v>3</v>
      </c>
      <c r="S104" s="48">
        <v>2</v>
      </c>
      <c r="T104" s="48">
        <v>2</v>
      </c>
      <c r="U104" s="48">
        <v>2</v>
      </c>
      <c r="V104" s="48">
        <v>1</v>
      </c>
      <c r="W104" s="48">
        <v>4</v>
      </c>
      <c r="X104" s="48">
        <v>1</v>
      </c>
      <c r="Y104" s="48">
        <v>4</v>
      </c>
      <c r="Z104" s="48">
        <v>3</v>
      </c>
      <c r="AA104" s="48">
        <v>4</v>
      </c>
      <c r="AB104" s="48">
        <v>4</v>
      </c>
      <c r="AC104" s="48">
        <v>4</v>
      </c>
      <c r="AD104" s="48">
        <v>5</v>
      </c>
      <c r="AE104" s="48">
        <v>3</v>
      </c>
      <c r="AF104" s="48">
        <v>4</v>
      </c>
      <c r="AG104" s="48">
        <v>3</v>
      </c>
      <c r="AH104" s="48">
        <v>2</v>
      </c>
      <c r="AI104" s="48">
        <v>4</v>
      </c>
      <c r="AJ104" s="48">
        <v>4</v>
      </c>
      <c r="AK104" s="48">
        <v>4</v>
      </c>
      <c r="AL104" s="48">
        <v>5</v>
      </c>
      <c r="AM104" s="48">
        <v>2</v>
      </c>
      <c r="AN104" s="48">
        <v>2</v>
      </c>
      <c r="AO104" s="48">
        <v>2</v>
      </c>
      <c r="AP104" s="48">
        <v>4</v>
      </c>
      <c r="AQ104" s="48">
        <v>2</v>
      </c>
      <c r="AR104" s="48">
        <v>3</v>
      </c>
      <c r="AS104" s="48">
        <v>2</v>
      </c>
      <c r="AT104" s="48">
        <v>4</v>
      </c>
      <c r="AU104" s="48">
        <v>2</v>
      </c>
      <c r="AV104" s="48">
        <v>2</v>
      </c>
      <c r="AW104" s="48">
        <v>2</v>
      </c>
      <c r="AX104" s="48">
        <v>5</v>
      </c>
      <c r="AY104" s="48">
        <v>4</v>
      </c>
      <c r="AZ104" s="48">
        <v>2</v>
      </c>
      <c r="BA104" s="48">
        <v>2</v>
      </c>
      <c r="BB104" s="48">
        <v>1</v>
      </c>
      <c r="BC104" s="48">
        <v>1</v>
      </c>
      <c r="BD104" s="48">
        <v>2</v>
      </c>
      <c r="BE104" s="48">
        <v>3</v>
      </c>
      <c r="BF104" s="48">
        <v>4</v>
      </c>
      <c r="BG104" s="21"/>
      <c r="BH104" s="21">
        <f t="shared" si="6"/>
        <v>46</v>
      </c>
      <c r="BI104" s="60" t="s">
        <v>152</v>
      </c>
    </row>
    <row r="105" spans="1:61" s="22" customFormat="1" ht="15" customHeight="1" thickBot="1">
      <c r="A105"/>
      <c r="B105" s="55">
        <v>102</v>
      </c>
      <c r="C105" s="15" t="s">
        <v>40</v>
      </c>
      <c r="D105" s="68" t="s">
        <v>157</v>
      </c>
      <c r="E105" s="48" t="s">
        <v>88</v>
      </c>
      <c r="F105" s="48">
        <v>24</v>
      </c>
      <c r="G105" s="173">
        <f t="shared" si="5"/>
        <v>2</v>
      </c>
      <c r="H105" s="68" t="s">
        <v>117</v>
      </c>
      <c r="I105" s="68" t="s">
        <v>94</v>
      </c>
      <c r="J105" s="73" t="s">
        <v>104</v>
      </c>
      <c r="K105" s="73" t="s">
        <v>110</v>
      </c>
      <c r="L105" s="68" t="s">
        <v>129</v>
      </c>
      <c r="M105" s="48">
        <v>1</v>
      </c>
      <c r="N105" s="48">
        <v>3</v>
      </c>
      <c r="O105" s="48">
        <v>4</v>
      </c>
      <c r="P105" s="48">
        <v>4</v>
      </c>
      <c r="Q105" s="48">
        <v>5</v>
      </c>
      <c r="R105" s="48">
        <v>3</v>
      </c>
      <c r="S105" s="48">
        <v>4</v>
      </c>
      <c r="T105" s="48">
        <v>3</v>
      </c>
      <c r="U105" s="48">
        <v>3</v>
      </c>
      <c r="V105" s="48">
        <v>5</v>
      </c>
      <c r="W105" s="48">
        <v>3</v>
      </c>
      <c r="X105" s="48">
        <v>2</v>
      </c>
      <c r="Y105" s="48">
        <v>5</v>
      </c>
      <c r="Z105" s="48">
        <v>5</v>
      </c>
      <c r="AA105" s="48">
        <v>3</v>
      </c>
      <c r="AB105" s="48">
        <v>4</v>
      </c>
      <c r="AC105" s="48">
        <v>5</v>
      </c>
      <c r="AD105" s="48">
        <v>4</v>
      </c>
      <c r="AE105" s="48">
        <v>5</v>
      </c>
      <c r="AF105" s="48">
        <v>2</v>
      </c>
      <c r="AG105" s="48">
        <v>3</v>
      </c>
      <c r="AH105" s="48">
        <v>5</v>
      </c>
      <c r="AI105" s="48">
        <v>5</v>
      </c>
      <c r="AJ105" s="48">
        <v>3</v>
      </c>
      <c r="AK105" s="48">
        <v>1</v>
      </c>
      <c r="AL105" s="48">
        <v>5</v>
      </c>
      <c r="AM105" s="48">
        <v>3</v>
      </c>
      <c r="AN105" s="48">
        <v>3</v>
      </c>
      <c r="AO105" s="48">
        <v>3</v>
      </c>
      <c r="AP105" s="48">
        <v>5</v>
      </c>
      <c r="AQ105" s="48">
        <v>4</v>
      </c>
      <c r="AR105" s="48">
        <v>1</v>
      </c>
      <c r="AS105" s="48">
        <v>3</v>
      </c>
      <c r="AT105" s="48">
        <v>2</v>
      </c>
      <c r="AU105" s="48">
        <v>3</v>
      </c>
      <c r="AV105" s="48">
        <v>1</v>
      </c>
      <c r="AW105" s="48">
        <v>3</v>
      </c>
      <c r="AX105" s="48">
        <v>5</v>
      </c>
      <c r="AY105" s="48">
        <v>2</v>
      </c>
      <c r="AZ105" s="48">
        <v>3</v>
      </c>
      <c r="BA105" s="48">
        <v>1</v>
      </c>
      <c r="BB105" s="48">
        <v>4</v>
      </c>
      <c r="BC105" s="48">
        <v>5</v>
      </c>
      <c r="BD105" s="48">
        <v>3</v>
      </c>
      <c r="BE105" s="48">
        <v>3</v>
      </c>
      <c r="BF105" s="48">
        <v>5</v>
      </c>
      <c r="BG105" s="21"/>
      <c r="BH105" s="21">
        <f t="shared" si="6"/>
        <v>46</v>
      </c>
      <c r="BI105" s="60" t="s">
        <v>152</v>
      </c>
    </row>
    <row r="106" spans="1:61" s="22" customFormat="1" ht="15" customHeight="1" thickBot="1">
      <c r="A106"/>
      <c r="B106" s="55">
        <v>103</v>
      </c>
      <c r="C106" s="15" t="s">
        <v>40</v>
      </c>
      <c r="D106" s="68" t="s">
        <v>282</v>
      </c>
      <c r="E106" s="48" t="s">
        <v>89</v>
      </c>
      <c r="F106" s="48">
        <v>29</v>
      </c>
      <c r="G106" s="173">
        <f t="shared" si="5"/>
        <v>2</v>
      </c>
      <c r="H106" s="68" t="s">
        <v>121</v>
      </c>
      <c r="I106" s="68" t="s">
        <v>95</v>
      </c>
      <c r="J106" s="68" t="s">
        <v>104</v>
      </c>
      <c r="K106" s="48" t="s">
        <v>110</v>
      </c>
      <c r="L106" s="68" t="s">
        <v>131</v>
      </c>
      <c r="M106" s="48">
        <v>4</v>
      </c>
      <c r="N106" s="48">
        <v>4</v>
      </c>
      <c r="O106" s="48">
        <v>5</v>
      </c>
      <c r="P106" s="48">
        <v>5</v>
      </c>
      <c r="Q106" s="48">
        <v>1</v>
      </c>
      <c r="R106" s="48">
        <v>4</v>
      </c>
      <c r="S106" s="48">
        <v>5</v>
      </c>
      <c r="T106" s="48">
        <v>5</v>
      </c>
      <c r="U106" s="48">
        <v>5</v>
      </c>
      <c r="V106" s="48">
        <v>5</v>
      </c>
      <c r="W106" s="48">
        <v>4</v>
      </c>
      <c r="X106" s="48">
        <v>5</v>
      </c>
      <c r="Y106" s="48">
        <v>5</v>
      </c>
      <c r="Z106" s="48">
        <v>4</v>
      </c>
      <c r="AA106" s="48">
        <v>1</v>
      </c>
      <c r="AB106" s="48">
        <v>4</v>
      </c>
      <c r="AC106" s="48">
        <v>4</v>
      </c>
      <c r="AD106" s="48">
        <v>5</v>
      </c>
      <c r="AE106" s="48">
        <v>4</v>
      </c>
      <c r="AF106" s="48">
        <v>3</v>
      </c>
      <c r="AG106" s="48">
        <v>4</v>
      </c>
      <c r="AH106" s="48">
        <v>4</v>
      </c>
      <c r="AI106" s="48">
        <v>4</v>
      </c>
      <c r="AJ106" s="48">
        <v>1</v>
      </c>
      <c r="AK106" s="48">
        <v>1</v>
      </c>
      <c r="AL106" s="48">
        <v>3</v>
      </c>
      <c r="AM106" s="48">
        <v>2</v>
      </c>
      <c r="AN106" s="48">
        <v>4</v>
      </c>
      <c r="AO106" s="48">
        <v>4</v>
      </c>
      <c r="AP106" s="48">
        <v>5</v>
      </c>
      <c r="AQ106" s="48">
        <v>5</v>
      </c>
      <c r="AR106" s="48">
        <v>1</v>
      </c>
      <c r="AS106" s="48">
        <v>4</v>
      </c>
      <c r="AT106" s="48">
        <v>1</v>
      </c>
      <c r="AU106" s="48">
        <v>3</v>
      </c>
      <c r="AV106" s="48">
        <v>3</v>
      </c>
      <c r="AW106" s="48">
        <v>3</v>
      </c>
      <c r="AX106" s="48">
        <v>4</v>
      </c>
      <c r="AY106" s="48">
        <v>4</v>
      </c>
      <c r="AZ106" s="48">
        <v>3</v>
      </c>
      <c r="BA106" s="48">
        <v>3</v>
      </c>
      <c r="BB106" s="48">
        <v>3</v>
      </c>
      <c r="BC106" s="48">
        <v>5</v>
      </c>
      <c r="BD106" s="48">
        <v>4</v>
      </c>
      <c r="BE106" s="48">
        <v>4</v>
      </c>
      <c r="BF106" s="48">
        <v>4</v>
      </c>
      <c r="BG106" s="21"/>
      <c r="BH106" s="21">
        <f t="shared" si="6"/>
        <v>46</v>
      </c>
      <c r="BI106" s="60" t="s">
        <v>152</v>
      </c>
    </row>
    <row r="107" spans="1:61" s="22" customFormat="1" ht="15" customHeight="1" thickBot="1">
      <c r="A107"/>
      <c r="B107" s="55">
        <v>104</v>
      </c>
      <c r="C107" s="15"/>
      <c r="D107" s="68" t="s">
        <v>157</v>
      </c>
      <c r="E107" s="48" t="s">
        <v>88</v>
      </c>
      <c r="F107" s="48">
        <v>34</v>
      </c>
      <c r="G107" s="173">
        <f t="shared" si="5"/>
        <v>3</v>
      </c>
      <c r="H107" s="68" t="s">
        <v>117</v>
      </c>
      <c r="I107" s="68" t="s">
        <v>98</v>
      </c>
      <c r="J107" s="73" t="s">
        <v>105</v>
      </c>
      <c r="K107" s="73" t="s">
        <v>109</v>
      </c>
      <c r="L107" s="73" t="s">
        <v>131</v>
      </c>
      <c r="M107" s="48">
        <v>4</v>
      </c>
      <c r="N107" s="48">
        <v>4</v>
      </c>
      <c r="O107" s="48">
        <v>5</v>
      </c>
      <c r="P107" s="48">
        <v>5</v>
      </c>
      <c r="Q107" s="48">
        <v>5</v>
      </c>
      <c r="R107" s="48">
        <v>5</v>
      </c>
      <c r="S107" s="48">
        <v>5</v>
      </c>
      <c r="T107" s="48">
        <v>5</v>
      </c>
      <c r="U107" s="48">
        <v>5</v>
      </c>
      <c r="V107" s="48">
        <v>5</v>
      </c>
      <c r="W107" s="48">
        <v>4</v>
      </c>
      <c r="X107" s="48">
        <v>3</v>
      </c>
      <c r="Y107" s="48">
        <v>5</v>
      </c>
      <c r="Z107" s="48">
        <v>5</v>
      </c>
      <c r="AA107" s="48">
        <v>3</v>
      </c>
      <c r="AB107" s="48">
        <v>5</v>
      </c>
      <c r="AC107" s="48">
        <v>5</v>
      </c>
      <c r="AD107" s="48">
        <v>5</v>
      </c>
      <c r="AE107" s="48">
        <v>5</v>
      </c>
      <c r="AF107" s="48">
        <v>4</v>
      </c>
      <c r="AG107" s="48">
        <v>5</v>
      </c>
      <c r="AH107" s="48">
        <v>5</v>
      </c>
      <c r="AI107" s="48">
        <v>5</v>
      </c>
      <c r="AJ107" s="48">
        <v>1</v>
      </c>
      <c r="AK107" s="48">
        <v>3</v>
      </c>
      <c r="AL107" s="48">
        <v>5</v>
      </c>
      <c r="AM107" s="48">
        <v>5</v>
      </c>
      <c r="AN107" s="48">
        <v>5</v>
      </c>
      <c r="AO107" s="48">
        <v>4</v>
      </c>
      <c r="AP107" s="48">
        <v>5</v>
      </c>
      <c r="AQ107" s="48">
        <v>4</v>
      </c>
      <c r="AR107" s="48">
        <v>1</v>
      </c>
      <c r="AS107" s="48">
        <v>4</v>
      </c>
      <c r="AT107" s="48">
        <v>3</v>
      </c>
      <c r="AU107" s="48">
        <v>4</v>
      </c>
      <c r="AV107" s="48">
        <v>4</v>
      </c>
      <c r="AW107" s="48">
        <v>4</v>
      </c>
      <c r="AX107" s="48">
        <v>4</v>
      </c>
      <c r="AY107" s="48">
        <v>3</v>
      </c>
      <c r="AZ107" s="48">
        <v>3</v>
      </c>
      <c r="BA107" s="48">
        <v>3</v>
      </c>
      <c r="BB107" s="48">
        <v>4</v>
      </c>
      <c r="BC107" s="48">
        <v>4</v>
      </c>
      <c r="BD107" s="48">
        <v>4</v>
      </c>
      <c r="BE107" s="48">
        <v>4</v>
      </c>
      <c r="BF107" s="48">
        <v>5</v>
      </c>
      <c r="BG107" s="21"/>
      <c r="BH107" s="21">
        <f t="shared" si="6"/>
        <v>46</v>
      </c>
      <c r="BI107" s="60" t="s">
        <v>152</v>
      </c>
    </row>
    <row r="108" spans="1:61" s="22" customFormat="1" ht="15" customHeight="1" thickBot="1">
      <c r="A108"/>
      <c r="B108" s="55">
        <v>105</v>
      </c>
      <c r="C108" s="15"/>
      <c r="D108" s="68" t="s">
        <v>157</v>
      </c>
      <c r="E108" s="48" t="s">
        <v>88</v>
      </c>
      <c r="F108" s="48">
        <v>40</v>
      </c>
      <c r="G108" s="173">
        <f t="shared" si="5"/>
        <v>4</v>
      </c>
      <c r="H108" s="68" t="s">
        <v>120</v>
      </c>
      <c r="I108" s="68" t="s">
        <v>94</v>
      </c>
      <c r="J108" s="73" t="s">
        <v>104</v>
      </c>
      <c r="K108" s="73" t="s">
        <v>109</v>
      </c>
      <c r="L108" s="73" t="s">
        <v>131</v>
      </c>
      <c r="M108" s="48">
        <v>5</v>
      </c>
      <c r="N108" s="48">
        <v>4</v>
      </c>
      <c r="O108" s="48">
        <v>4</v>
      </c>
      <c r="P108" s="48">
        <v>4</v>
      </c>
      <c r="Q108" s="48">
        <v>2</v>
      </c>
      <c r="R108" s="48">
        <v>4</v>
      </c>
      <c r="S108" s="48">
        <v>4</v>
      </c>
      <c r="T108" s="48">
        <v>4</v>
      </c>
      <c r="U108" s="48">
        <v>4</v>
      </c>
      <c r="V108" s="48">
        <v>3</v>
      </c>
      <c r="W108" s="48">
        <v>4</v>
      </c>
      <c r="X108" s="48">
        <v>3</v>
      </c>
      <c r="Y108" s="48">
        <v>4</v>
      </c>
      <c r="Z108" s="48">
        <v>4</v>
      </c>
      <c r="AA108" s="48">
        <v>2</v>
      </c>
      <c r="AB108" s="48">
        <v>3</v>
      </c>
      <c r="AC108" s="48">
        <v>4</v>
      </c>
      <c r="AD108" s="48">
        <v>4</v>
      </c>
      <c r="AE108" s="48">
        <v>4</v>
      </c>
      <c r="AF108" s="48">
        <v>3</v>
      </c>
      <c r="AG108" s="48">
        <v>4</v>
      </c>
      <c r="AH108" s="48">
        <v>4</v>
      </c>
      <c r="AI108" s="48">
        <v>4</v>
      </c>
      <c r="AJ108" s="48">
        <v>2</v>
      </c>
      <c r="AK108" s="48">
        <v>4</v>
      </c>
      <c r="AL108" s="48">
        <v>2</v>
      </c>
      <c r="AM108" s="48">
        <v>2</v>
      </c>
      <c r="AN108" s="48">
        <v>4</v>
      </c>
      <c r="AO108" s="48">
        <v>2</v>
      </c>
      <c r="AP108" s="48">
        <v>4</v>
      </c>
      <c r="AQ108" s="48">
        <v>4</v>
      </c>
      <c r="AR108" s="48">
        <v>2</v>
      </c>
      <c r="AS108" s="48">
        <v>4</v>
      </c>
      <c r="AT108" s="48">
        <v>2</v>
      </c>
      <c r="AU108" s="48">
        <v>2</v>
      </c>
      <c r="AV108" s="48">
        <v>2</v>
      </c>
      <c r="AW108" s="48">
        <v>2</v>
      </c>
      <c r="AX108" s="48">
        <v>2</v>
      </c>
      <c r="AY108" s="48">
        <v>2</v>
      </c>
      <c r="AZ108" s="48">
        <v>2</v>
      </c>
      <c r="BA108" s="48">
        <v>2</v>
      </c>
      <c r="BB108" s="48">
        <v>2</v>
      </c>
      <c r="BC108" s="48">
        <v>2</v>
      </c>
      <c r="BD108" s="48">
        <v>2</v>
      </c>
      <c r="BE108" s="48">
        <v>2</v>
      </c>
      <c r="BF108" s="48">
        <v>4</v>
      </c>
      <c r="BG108" s="21"/>
      <c r="BH108" s="21">
        <f t="shared" si="6"/>
        <v>46</v>
      </c>
      <c r="BI108" s="60" t="s">
        <v>152</v>
      </c>
    </row>
    <row r="109" spans="1:61" s="22" customFormat="1" ht="15" customHeight="1" thickBot="1">
      <c r="A109"/>
      <c r="B109" s="55">
        <v>106</v>
      </c>
      <c r="C109" s="15"/>
      <c r="D109" s="68" t="s">
        <v>157</v>
      </c>
      <c r="E109" s="48" t="s">
        <v>88</v>
      </c>
      <c r="F109" s="48">
        <v>25</v>
      </c>
      <c r="G109" s="173">
        <f t="shared" si="5"/>
        <v>2</v>
      </c>
      <c r="H109" s="68" t="s">
        <v>117</v>
      </c>
      <c r="I109" s="68" t="s">
        <v>97</v>
      </c>
      <c r="J109" s="73" t="s">
        <v>103</v>
      </c>
      <c r="K109" s="73" t="s">
        <v>109</v>
      </c>
      <c r="L109" s="73" t="s">
        <v>131</v>
      </c>
      <c r="M109" s="48">
        <v>4</v>
      </c>
      <c r="N109" s="48">
        <v>2</v>
      </c>
      <c r="O109" s="48">
        <v>5</v>
      </c>
      <c r="P109" s="48">
        <v>5</v>
      </c>
      <c r="Q109" s="48">
        <v>3</v>
      </c>
      <c r="R109" s="48">
        <v>4</v>
      </c>
      <c r="S109" s="48">
        <v>4</v>
      </c>
      <c r="T109" s="48">
        <v>5</v>
      </c>
      <c r="U109" s="48">
        <v>4</v>
      </c>
      <c r="V109" s="48">
        <v>5</v>
      </c>
      <c r="W109" s="48">
        <v>4</v>
      </c>
      <c r="X109" s="48">
        <v>4</v>
      </c>
      <c r="Y109" s="48">
        <v>4</v>
      </c>
      <c r="Z109" s="48">
        <v>4</v>
      </c>
      <c r="AA109" s="48">
        <v>2</v>
      </c>
      <c r="AB109" s="48">
        <v>4</v>
      </c>
      <c r="AC109" s="48">
        <v>5</v>
      </c>
      <c r="AD109" s="48">
        <v>5</v>
      </c>
      <c r="AE109" s="48">
        <v>5</v>
      </c>
      <c r="AF109" s="48">
        <v>3</v>
      </c>
      <c r="AG109" s="48">
        <v>5</v>
      </c>
      <c r="AH109" s="48">
        <v>5</v>
      </c>
      <c r="AI109" s="48">
        <v>4</v>
      </c>
      <c r="AJ109" s="48">
        <v>2</v>
      </c>
      <c r="AK109" s="48">
        <v>2</v>
      </c>
      <c r="AL109" s="48">
        <v>3</v>
      </c>
      <c r="AM109" s="48">
        <v>4</v>
      </c>
      <c r="AN109" s="48">
        <v>3</v>
      </c>
      <c r="AO109" s="48">
        <v>4</v>
      </c>
      <c r="AP109" s="48">
        <v>4</v>
      </c>
      <c r="AQ109" s="48">
        <v>4</v>
      </c>
      <c r="AR109" s="48">
        <v>2</v>
      </c>
      <c r="AS109" s="48">
        <v>3</v>
      </c>
      <c r="AT109" s="48">
        <v>1</v>
      </c>
      <c r="AU109" s="48">
        <v>4</v>
      </c>
      <c r="AV109" s="48">
        <v>3</v>
      </c>
      <c r="AW109" s="48">
        <v>4</v>
      </c>
      <c r="AX109" s="48">
        <v>3</v>
      </c>
      <c r="AY109" s="48">
        <v>5</v>
      </c>
      <c r="AZ109" s="48">
        <v>3</v>
      </c>
      <c r="BA109" s="48">
        <v>2</v>
      </c>
      <c r="BB109" s="48">
        <v>4</v>
      </c>
      <c r="BC109" s="48">
        <v>3</v>
      </c>
      <c r="BD109" s="48">
        <v>2</v>
      </c>
      <c r="BE109" s="48">
        <v>4</v>
      </c>
      <c r="BF109" s="48">
        <v>5</v>
      </c>
      <c r="BG109" s="21"/>
      <c r="BH109" s="21">
        <f>COUNT(M109:BG109)</f>
        <v>46</v>
      </c>
      <c r="BI109" s="60" t="s">
        <v>152</v>
      </c>
    </row>
    <row r="110" spans="1:61" s="22" customFormat="1" ht="15" customHeight="1" thickBot="1">
      <c r="A110"/>
      <c r="B110" s="55">
        <v>107</v>
      </c>
      <c r="C110" s="15"/>
      <c r="D110" s="68" t="s">
        <v>157</v>
      </c>
      <c r="E110" s="48" t="s">
        <v>88</v>
      </c>
      <c r="F110" s="48">
        <v>35</v>
      </c>
      <c r="G110" s="173">
        <f t="shared" si="5"/>
        <v>3</v>
      </c>
      <c r="H110" s="68" t="s">
        <v>120</v>
      </c>
      <c r="I110" s="68" t="s">
        <v>95</v>
      </c>
      <c r="J110" s="73" t="s">
        <v>106</v>
      </c>
      <c r="K110" s="73" t="s">
        <v>109</v>
      </c>
      <c r="L110" s="73" t="s">
        <v>130</v>
      </c>
      <c r="M110" s="48"/>
      <c r="N110" s="48"/>
      <c r="O110" s="48">
        <v>5</v>
      </c>
      <c r="P110" s="48">
        <v>5</v>
      </c>
      <c r="Q110" s="48">
        <v>4</v>
      </c>
      <c r="R110" s="48">
        <v>3</v>
      </c>
      <c r="S110" s="48">
        <v>4</v>
      </c>
      <c r="T110" s="48">
        <v>4</v>
      </c>
      <c r="U110" s="48">
        <v>3</v>
      </c>
      <c r="V110" s="48">
        <v>4</v>
      </c>
      <c r="W110" s="48">
        <v>5</v>
      </c>
      <c r="X110" s="48">
        <v>4</v>
      </c>
      <c r="Y110" s="48">
        <v>4</v>
      </c>
      <c r="Z110" s="48">
        <v>4</v>
      </c>
      <c r="AA110" s="48">
        <v>2</v>
      </c>
      <c r="AB110" s="48">
        <v>4</v>
      </c>
      <c r="AC110" s="48">
        <v>5</v>
      </c>
      <c r="AD110" s="48">
        <v>4</v>
      </c>
      <c r="AE110" s="48">
        <v>4</v>
      </c>
      <c r="AF110" s="48">
        <v>2</v>
      </c>
      <c r="AG110" s="48">
        <v>3</v>
      </c>
      <c r="AH110" s="48">
        <v>4</v>
      </c>
      <c r="AI110" s="48">
        <v>4</v>
      </c>
      <c r="AJ110" s="48">
        <v>2</v>
      </c>
      <c r="AK110" s="48">
        <v>2</v>
      </c>
      <c r="AL110" s="48">
        <v>3</v>
      </c>
      <c r="AM110" s="48">
        <v>2</v>
      </c>
      <c r="AN110" s="48">
        <v>4</v>
      </c>
      <c r="AO110" s="48">
        <v>3</v>
      </c>
      <c r="AP110" s="48">
        <v>5</v>
      </c>
      <c r="AQ110" s="48">
        <v>4</v>
      </c>
      <c r="AR110" s="48">
        <v>2</v>
      </c>
      <c r="AS110" s="48">
        <v>4</v>
      </c>
      <c r="AT110" s="48">
        <v>2</v>
      </c>
      <c r="AU110" s="48">
        <v>3</v>
      </c>
      <c r="AV110" s="48">
        <v>3</v>
      </c>
      <c r="AW110" s="48">
        <v>4</v>
      </c>
      <c r="AX110" s="48">
        <v>4</v>
      </c>
      <c r="AY110" s="48">
        <v>4</v>
      </c>
      <c r="AZ110" s="48">
        <v>3</v>
      </c>
      <c r="BA110" s="48">
        <v>2</v>
      </c>
      <c r="BB110" s="48">
        <v>2</v>
      </c>
      <c r="BC110" s="48">
        <v>4</v>
      </c>
      <c r="BD110" s="48">
        <v>4</v>
      </c>
      <c r="BE110" s="48">
        <v>4</v>
      </c>
      <c r="BF110" s="48">
        <v>5</v>
      </c>
      <c r="BG110" s="21"/>
      <c r="BH110" s="21">
        <f>COUNT(M110:BG110)</f>
        <v>44</v>
      </c>
      <c r="BI110" s="60" t="s">
        <v>151</v>
      </c>
    </row>
    <row r="111" spans="1:61" s="22" customFormat="1" ht="15" customHeight="1" thickBot="1">
      <c r="A111"/>
      <c r="B111" s="55">
        <v>108</v>
      </c>
      <c r="C111" s="15"/>
      <c r="D111" s="68" t="s">
        <v>157</v>
      </c>
      <c r="E111" s="48" t="s">
        <v>88</v>
      </c>
      <c r="F111" s="48">
        <v>43</v>
      </c>
      <c r="G111" s="173">
        <f t="shared" si="5"/>
        <v>4</v>
      </c>
      <c r="H111" s="68" t="s">
        <v>118</v>
      </c>
      <c r="I111" s="68" t="s">
        <v>94</v>
      </c>
      <c r="J111" s="73" t="s">
        <v>106</v>
      </c>
      <c r="K111" s="73" t="s">
        <v>109</v>
      </c>
      <c r="L111" s="73" t="s">
        <v>129</v>
      </c>
      <c r="M111" s="48"/>
      <c r="N111" s="48"/>
      <c r="O111" s="48"/>
      <c r="P111" s="48"/>
      <c r="Q111" s="48"/>
      <c r="R111" s="48"/>
      <c r="S111" s="48">
        <v>4</v>
      </c>
      <c r="T111" s="48">
        <v>4</v>
      </c>
      <c r="U111" s="48"/>
      <c r="V111" s="48">
        <v>5</v>
      </c>
      <c r="W111" s="48"/>
      <c r="X111" s="48">
        <v>4</v>
      </c>
      <c r="Y111" s="48">
        <v>5</v>
      </c>
      <c r="Z111" s="48">
        <v>5</v>
      </c>
      <c r="AA111" s="48">
        <v>5</v>
      </c>
      <c r="AB111" s="48">
        <v>4</v>
      </c>
      <c r="AC111" s="48">
        <v>5</v>
      </c>
      <c r="AD111" s="48">
        <v>5</v>
      </c>
      <c r="AE111" s="48">
        <v>5</v>
      </c>
      <c r="AF111" s="48"/>
      <c r="AG111" s="48">
        <v>3</v>
      </c>
      <c r="AH111" s="48">
        <v>5</v>
      </c>
      <c r="AI111" s="48">
        <v>4</v>
      </c>
      <c r="AJ111" s="48">
        <v>2</v>
      </c>
      <c r="AK111" s="48">
        <v>3</v>
      </c>
      <c r="AL111" s="48">
        <v>3</v>
      </c>
      <c r="AM111" s="48">
        <v>4</v>
      </c>
      <c r="AN111" s="48">
        <v>4</v>
      </c>
      <c r="AO111" s="48">
        <v>3</v>
      </c>
      <c r="AP111" s="48">
        <v>5</v>
      </c>
      <c r="AQ111" s="48">
        <v>5</v>
      </c>
      <c r="AR111" s="48">
        <v>5</v>
      </c>
      <c r="AS111" s="48">
        <v>4</v>
      </c>
      <c r="AT111" s="48">
        <v>4</v>
      </c>
      <c r="AU111" s="48">
        <v>4</v>
      </c>
      <c r="AV111" s="48">
        <v>5</v>
      </c>
      <c r="AW111" s="48">
        <v>4</v>
      </c>
      <c r="AX111" s="48">
        <v>2</v>
      </c>
      <c r="AY111" s="48">
        <v>2</v>
      </c>
      <c r="AZ111" s="48">
        <v>4</v>
      </c>
      <c r="BA111" s="48">
        <v>3</v>
      </c>
      <c r="BB111" s="48">
        <v>2</v>
      </c>
      <c r="BC111" s="48">
        <v>4</v>
      </c>
      <c r="BD111" s="48">
        <v>2</v>
      </c>
      <c r="BE111" s="48">
        <v>5</v>
      </c>
      <c r="BF111" s="48">
        <v>5</v>
      </c>
      <c r="BG111" s="21"/>
      <c r="BH111" s="21">
        <f>COUNT(M111:BG111)</f>
        <v>37</v>
      </c>
      <c r="BI111" s="60" t="s">
        <v>152</v>
      </c>
    </row>
    <row r="112" spans="1:61" s="22" customFormat="1" ht="15" customHeight="1" thickBot="1">
      <c r="A112"/>
      <c r="B112" s="55">
        <v>109</v>
      </c>
      <c r="C112" s="15"/>
      <c r="D112" s="68" t="s">
        <v>157</v>
      </c>
      <c r="E112" s="48" t="s">
        <v>88</v>
      </c>
      <c r="F112" s="48">
        <v>26</v>
      </c>
      <c r="G112" s="173">
        <f t="shared" si="5"/>
        <v>2</v>
      </c>
      <c r="H112" s="68" t="s">
        <v>117</v>
      </c>
      <c r="I112" s="68" t="s">
        <v>94</v>
      </c>
      <c r="J112" s="73" t="s">
        <v>104</v>
      </c>
      <c r="K112" s="73" t="s">
        <v>109</v>
      </c>
      <c r="L112" s="73" t="s">
        <v>131</v>
      </c>
      <c r="M112" s="48">
        <v>2</v>
      </c>
      <c r="N112" s="48">
        <v>2</v>
      </c>
      <c r="O112" s="48">
        <v>5</v>
      </c>
      <c r="P112" s="48">
        <v>2</v>
      </c>
      <c r="Q112" s="48">
        <v>4</v>
      </c>
      <c r="R112" s="48">
        <v>2</v>
      </c>
      <c r="S112" s="48">
        <v>3</v>
      </c>
      <c r="T112" s="48">
        <v>5</v>
      </c>
      <c r="U112" s="48">
        <v>4</v>
      </c>
      <c r="V112" s="48">
        <v>3</v>
      </c>
      <c r="W112" s="48">
        <v>4</v>
      </c>
      <c r="X112" s="48">
        <v>4</v>
      </c>
      <c r="Y112" s="48">
        <v>4</v>
      </c>
      <c r="Z112" s="48">
        <v>4</v>
      </c>
      <c r="AA112" s="48">
        <v>3</v>
      </c>
      <c r="AB112" s="48">
        <v>4</v>
      </c>
      <c r="AC112" s="48">
        <v>4</v>
      </c>
      <c r="AD112" s="48">
        <v>5</v>
      </c>
      <c r="AE112" s="48">
        <v>5</v>
      </c>
      <c r="AF112" s="48">
        <v>5</v>
      </c>
      <c r="AG112" s="48">
        <v>3</v>
      </c>
      <c r="AH112" s="48">
        <v>4</v>
      </c>
      <c r="AI112" s="48">
        <v>5</v>
      </c>
      <c r="AJ112" s="48">
        <v>2</v>
      </c>
      <c r="AK112" s="48">
        <v>3</v>
      </c>
      <c r="AL112" s="48">
        <v>4</v>
      </c>
      <c r="AM112" s="48">
        <v>3</v>
      </c>
      <c r="AN112" s="48">
        <v>3</v>
      </c>
      <c r="AO112" s="48">
        <v>1</v>
      </c>
      <c r="AP112" s="48">
        <v>5</v>
      </c>
      <c r="AQ112" s="48">
        <v>4</v>
      </c>
      <c r="AR112" s="48">
        <v>1</v>
      </c>
      <c r="AS112" s="48">
        <v>2</v>
      </c>
      <c r="AT112" s="48">
        <v>1</v>
      </c>
      <c r="AU112" s="48">
        <v>1</v>
      </c>
      <c r="AV112" s="48">
        <v>1</v>
      </c>
      <c r="AW112" s="48">
        <v>4</v>
      </c>
      <c r="AX112" s="48">
        <v>4</v>
      </c>
      <c r="AY112" s="48">
        <v>5</v>
      </c>
      <c r="AZ112" s="48">
        <v>4</v>
      </c>
      <c r="BA112" s="48">
        <v>1</v>
      </c>
      <c r="BB112" s="48">
        <v>1</v>
      </c>
      <c r="BC112" s="48">
        <v>2</v>
      </c>
      <c r="BD112" s="48">
        <v>3</v>
      </c>
      <c r="BE112" s="48">
        <v>4</v>
      </c>
      <c r="BF112" s="48">
        <v>5</v>
      </c>
      <c r="BG112" s="21"/>
      <c r="BH112" s="21">
        <f>COUNT(M112:BG112)</f>
        <v>46</v>
      </c>
      <c r="BI112" s="60" t="s">
        <v>152</v>
      </c>
    </row>
    <row r="113" spans="1:61" s="22" customFormat="1" ht="15" customHeight="1" thickBot="1">
      <c r="A113"/>
      <c r="B113" s="55"/>
      <c r="C113" s="15" t="s">
        <v>40</v>
      </c>
      <c r="D113" s="68"/>
      <c r="E113" s="48"/>
      <c r="F113" s="48"/>
      <c r="G113" s="173">
        <f t="shared" si="5"/>
      </c>
      <c r="H113" s="6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21"/>
      <c r="BH113" s="21">
        <f t="shared" si="6"/>
        <v>0</v>
      </c>
      <c r="BI113" s="60"/>
    </row>
    <row r="114" spans="1:61" s="22" customFormat="1" ht="15" customHeight="1">
      <c r="A114"/>
      <c r="B114" s="55"/>
      <c r="C114" s="15" t="s">
        <v>40</v>
      </c>
      <c r="D114" s="68"/>
      <c r="E114" s="48"/>
      <c r="F114" s="48"/>
      <c r="G114" s="173">
        <f t="shared" si="5"/>
      </c>
      <c r="H114" s="6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21"/>
      <c r="BH114" s="21">
        <f t="shared" si="6"/>
        <v>0</v>
      </c>
      <c r="BI114" s="60"/>
    </row>
    <row r="115" spans="4:60" ht="15">
      <c r="D115" s="69"/>
      <c r="K115" s="38" t="s">
        <v>125</v>
      </c>
      <c r="L115" s="38"/>
      <c r="M115" s="75">
        <f>COUNT(M4:M114)+M121</f>
        <v>109</v>
      </c>
      <c r="N115" s="75">
        <f aca="true" t="shared" si="7" ref="N115:BF115">COUNT(N4:N114)+N121</f>
        <v>109</v>
      </c>
      <c r="O115" s="75">
        <f t="shared" si="7"/>
        <v>109</v>
      </c>
      <c r="P115" s="75">
        <f t="shared" si="7"/>
        <v>109</v>
      </c>
      <c r="Q115" s="75">
        <f t="shared" si="7"/>
        <v>109</v>
      </c>
      <c r="R115" s="75">
        <f t="shared" si="7"/>
        <v>109</v>
      </c>
      <c r="S115" s="75">
        <f t="shared" si="7"/>
        <v>109</v>
      </c>
      <c r="T115" s="75">
        <f t="shared" si="7"/>
        <v>109</v>
      </c>
      <c r="U115" s="75">
        <f t="shared" si="7"/>
        <v>109</v>
      </c>
      <c r="V115" s="75">
        <f t="shared" si="7"/>
        <v>109</v>
      </c>
      <c r="W115" s="75">
        <f t="shared" si="7"/>
        <v>109</v>
      </c>
      <c r="X115" s="75">
        <f t="shared" si="7"/>
        <v>109</v>
      </c>
      <c r="Y115" s="75">
        <f t="shared" si="7"/>
        <v>109</v>
      </c>
      <c r="Z115" s="75">
        <f t="shared" si="7"/>
        <v>109</v>
      </c>
      <c r="AA115" s="75">
        <f t="shared" si="7"/>
        <v>109</v>
      </c>
      <c r="AB115" s="75">
        <f t="shared" si="7"/>
        <v>109</v>
      </c>
      <c r="AC115" s="75">
        <f t="shared" si="7"/>
        <v>109</v>
      </c>
      <c r="AD115" s="75">
        <f t="shared" si="7"/>
        <v>109</v>
      </c>
      <c r="AE115" s="75">
        <f t="shared" si="7"/>
        <v>109</v>
      </c>
      <c r="AF115" s="75">
        <f t="shared" si="7"/>
        <v>109</v>
      </c>
      <c r="AG115" s="75">
        <f t="shared" si="7"/>
        <v>109</v>
      </c>
      <c r="AH115" s="75">
        <f t="shared" si="7"/>
        <v>109</v>
      </c>
      <c r="AI115" s="75">
        <f t="shared" si="7"/>
        <v>109</v>
      </c>
      <c r="AJ115" s="75">
        <f t="shared" si="7"/>
        <v>109</v>
      </c>
      <c r="AK115" s="75">
        <f t="shared" si="7"/>
        <v>109</v>
      </c>
      <c r="AL115" s="75">
        <f t="shared" si="7"/>
        <v>109</v>
      </c>
      <c r="AM115" s="75">
        <f t="shared" si="7"/>
        <v>109</v>
      </c>
      <c r="AN115" s="75">
        <f t="shared" si="7"/>
        <v>109</v>
      </c>
      <c r="AO115" s="75">
        <f t="shared" si="7"/>
        <v>109</v>
      </c>
      <c r="AP115" s="75">
        <f t="shared" si="7"/>
        <v>109</v>
      </c>
      <c r="AQ115" s="75">
        <f t="shared" si="7"/>
        <v>109</v>
      </c>
      <c r="AR115" s="75">
        <f t="shared" si="7"/>
        <v>109</v>
      </c>
      <c r="AS115" s="75">
        <f t="shared" si="7"/>
        <v>109</v>
      </c>
      <c r="AT115" s="75">
        <f t="shared" si="7"/>
        <v>109</v>
      </c>
      <c r="AU115" s="75">
        <f t="shared" si="7"/>
        <v>109</v>
      </c>
      <c r="AV115" s="75">
        <f t="shared" si="7"/>
        <v>109</v>
      </c>
      <c r="AW115" s="75">
        <f t="shared" si="7"/>
        <v>109</v>
      </c>
      <c r="AX115" s="75">
        <f t="shared" si="7"/>
        <v>109</v>
      </c>
      <c r="AY115" s="75">
        <f t="shared" si="7"/>
        <v>109</v>
      </c>
      <c r="AZ115" s="75">
        <f t="shared" si="7"/>
        <v>109</v>
      </c>
      <c r="BA115" s="75">
        <f t="shared" si="7"/>
        <v>109</v>
      </c>
      <c r="BB115" s="75">
        <f t="shared" si="7"/>
        <v>109</v>
      </c>
      <c r="BC115" s="75">
        <f t="shared" si="7"/>
        <v>109</v>
      </c>
      <c r="BD115" s="75">
        <f t="shared" si="7"/>
        <v>109</v>
      </c>
      <c r="BE115" s="75">
        <f t="shared" si="7"/>
        <v>109</v>
      </c>
      <c r="BF115" s="75">
        <f t="shared" si="7"/>
        <v>109</v>
      </c>
      <c r="BH115" s="38"/>
    </row>
    <row r="116" spans="4:58" ht="15">
      <c r="D116" s="69"/>
      <c r="J116" s="4">
        <v>1</v>
      </c>
      <c r="K116" s="49" t="s">
        <v>0</v>
      </c>
      <c r="L116" s="49"/>
      <c r="M116" s="76">
        <f>COUNTIF(M4:M114,1)</f>
        <v>5</v>
      </c>
      <c r="N116" s="76">
        <f aca="true" t="shared" si="8" ref="N116:BF116">COUNTIF(N4:N114,1)</f>
        <v>3</v>
      </c>
      <c r="O116" s="76">
        <f t="shared" si="8"/>
        <v>1</v>
      </c>
      <c r="P116" s="76">
        <f t="shared" si="8"/>
        <v>7</v>
      </c>
      <c r="Q116" s="76">
        <f t="shared" si="8"/>
        <v>9</v>
      </c>
      <c r="R116" s="76">
        <f t="shared" si="8"/>
        <v>7</v>
      </c>
      <c r="S116" s="76">
        <f t="shared" si="8"/>
        <v>4</v>
      </c>
      <c r="T116" s="76">
        <f t="shared" si="8"/>
        <v>2</v>
      </c>
      <c r="U116" s="76">
        <f t="shared" si="8"/>
        <v>5</v>
      </c>
      <c r="V116" s="76">
        <f t="shared" si="8"/>
        <v>9</v>
      </c>
      <c r="W116" s="76">
        <f t="shared" si="8"/>
        <v>0</v>
      </c>
      <c r="X116" s="76">
        <f t="shared" si="8"/>
        <v>4</v>
      </c>
      <c r="Y116" s="76">
        <f t="shared" si="8"/>
        <v>3</v>
      </c>
      <c r="Z116" s="76">
        <f t="shared" si="8"/>
        <v>2</v>
      </c>
      <c r="AA116" s="76">
        <f t="shared" si="8"/>
        <v>16</v>
      </c>
      <c r="AB116" s="76">
        <f t="shared" si="8"/>
        <v>2</v>
      </c>
      <c r="AC116" s="76">
        <f t="shared" si="8"/>
        <v>1</v>
      </c>
      <c r="AD116" s="76">
        <f t="shared" si="8"/>
        <v>0</v>
      </c>
      <c r="AE116" s="76">
        <f t="shared" si="8"/>
        <v>1</v>
      </c>
      <c r="AF116" s="76">
        <f t="shared" si="8"/>
        <v>1</v>
      </c>
      <c r="AG116" s="76">
        <f t="shared" si="8"/>
        <v>1</v>
      </c>
      <c r="AH116" s="76">
        <f t="shared" si="8"/>
        <v>2</v>
      </c>
      <c r="AI116" s="76">
        <f t="shared" si="8"/>
        <v>2</v>
      </c>
      <c r="AJ116" s="76">
        <f t="shared" si="8"/>
        <v>19</v>
      </c>
      <c r="AK116" s="76">
        <f t="shared" si="8"/>
        <v>13</v>
      </c>
      <c r="AL116" s="76">
        <f t="shared" si="8"/>
        <v>14</v>
      </c>
      <c r="AM116" s="76">
        <f t="shared" si="8"/>
        <v>6</v>
      </c>
      <c r="AN116" s="76">
        <f t="shared" si="8"/>
        <v>20</v>
      </c>
      <c r="AO116" s="76">
        <f t="shared" si="8"/>
        <v>10</v>
      </c>
      <c r="AP116" s="76">
        <f t="shared" si="8"/>
        <v>0</v>
      </c>
      <c r="AQ116" s="76">
        <f t="shared" si="8"/>
        <v>3</v>
      </c>
      <c r="AR116" s="76">
        <f t="shared" si="8"/>
        <v>44</v>
      </c>
      <c r="AS116" s="76">
        <f t="shared" si="8"/>
        <v>10</v>
      </c>
      <c r="AT116" s="76">
        <f t="shared" si="8"/>
        <v>26</v>
      </c>
      <c r="AU116" s="76">
        <f t="shared" si="8"/>
        <v>23</v>
      </c>
      <c r="AV116" s="76">
        <f t="shared" si="8"/>
        <v>28</v>
      </c>
      <c r="AW116" s="76">
        <f t="shared" si="8"/>
        <v>12</v>
      </c>
      <c r="AX116" s="76">
        <f t="shared" si="8"/>
        <v>2</v>
      </c>
      <c r="AY116" s="76">
        <f t="shared" si="8"/>
        <v>14</v>
      </c>
      <c r="AZ116" s="76">
        <f t="shared" si="8"/>
        <v>15</v>
      </c>
      <c r="BA116" s="76">
        <f t="shared" si="8"/>
        <v>16</v>
      </c>
      <c r="BB116" s="76">
        <f t="shared" si="8"/>
        <v>15</v>
      </c>
      <c r="BC116" s="76">
        <f t="shared" si="8"/>
        <v>9</v>
      </c>
      <c r="BD116" s="76">
        <f t="shared" si="8"/>
        <v>13</v>
      </c>
      <c r="BE116" s="76">
        <f t="shared" si="8"/>
        <v>7</v>
      </c>
      <c r="BF116" s="76">
        <f t="shared" si="8"/>
        <v>2</v>
      </c>
    </row>
    <row r="117" spans="4:58" ht="15">
      <c r="D117" s="69"/>
      <c r="J117" s="4">
        <v>2</v>
      </c>
      <c r="K117" s="49" t="s">
        <v>1</v>
      </c>
      <c r="L117" s="49"/>
      <c r="M117" s="76">
        <f>COUNTIF(M4:M114,2)</f>
        <v>19</v>
      </c>
      <c r="N117" s="76">
        <f aca="true" t="shared" si="9" ref="N117:BF117">COUNTIF(N4:N114,2)</f>
        <v>18</v>
      </c>
      <c r="O117" s="76">
        <f t="shared" si="9"/>
        <v>2</v>
      </c>
      <c r="P117" s="76">
        <f t="shared" si="9"/>
        <v>9</v>
      </c>
      <c r="Q117" s="76">
        <f t="shared" si="9"/>
        <v>15</v>
      </c>
      <c r="R117" s="76">
        <f t="shared" si="9"/>
        <v>30</v>
      </c>
      <c r="S117" s="76">
        <f t="shared" si="9"/>
        <v>6</v>
      </c>
      <c r="T117" s="76">
        <f t="shared" si="9"/>
        <v>1</v>
      </c>
      <c r="U117" s="76">
        <f t="shared" si="9"/>
        <v>13</v>
      </c>
      <c r="V117" s="76">
        <f t="shared" si="9"/>
        <v>8</v>
      </c>
      <c r="W117" s="76">
        <f t="shared" si="9"/>
        <v>2</v>
      </c>
      <c r="X117" s="76">
        <f t="shared" si="9"/>
        <v>6</v>
      </c>
      <c r="Y117" s="76">
        <f t="shared" si="9"/>
        <v>5</v>
      </c>
      <c r="Z117" s="76">
        <f t="shared" si="9"/>
        <v>6</v>
      </c>
      <c r="AA117" s="76">
        <f t="shared" si="9"/>
        <v>32</v>
      </c>
      <c r="AB117" s="76">
        <f t="shared" si="9"/>
        <v>1</v>
      </c>
      <c r="AC117" s="76">
        <f t="shared" si="9"/>
        <v>0</v>
      </c>
      <c r="AD117" s="76">
        <f t="shared" si="9"/>
        <v>2</v>
      </c>
      <c r="AE117" s="76">
        <f t="shared" si="9"/>
        <v>5</v>
      </c>
      <c r="AF117" s="76">
        <f t="shared" si="9"/>
        <v>15</v>
      </c>
      <c r="AG117" s="76">
        <f t="shared" si="9"/>
        <v>12</v>
      </c>
      <c r="AH117" s="76">
        <f t="shared" si="9"/>
        <v>3</v>
      </c>
      <c r="AI117" s="76">
        <f t="shared" si="9"/>
        <v>3</v>
      </c>
      <c r="AJ117" s="76">
        <f t="shared" si="9"/>
        <v>42</v>
      </c>
      <c r="AK117" s="76">
        <f t="shared" si="9"/>
        <v>34</v>
      </c>
      <c r="AL117" s="76">
        <f t="shared" si="9"/>
        <v>25</v>
      </c>
      <c r="AM117" s="76">
        <f t="shared" si="9"/>
        <v>24</v>
      </c>
      <c r="AN117" s="76">
        <f t="shared" si="9"/>
        <v>26</v>
      </c>
      <c r="AO117" s="76">
        <f t="shared" si="9"/>
        <v>9</v>
      </c>
      <c r="AP117" s="76">
        <f t="shared" si="9"/>
        <v>4</v>
      </c>
      <c r="AQ117" s="76">
        <f t="shared" si="9"/>
        <v>3</v>
      </c>
      <c r="AR117" s="76">
        <f t="shared" si="9"/>
        <v>44</v>
      </c>
      <c r="AS117" s="76">
        <f t="shared" si="9"/>
        <v>18</v>
      </c>
      <c r="AT117" s="76">
        <f t="shared" si="9"/>
        <v>38</v>
      </c>
      <c r="AU117" s="76">
        <f t="shared" si="9"/>
        <v>33</v>
      </c>
      <c r="AV117" s="76">
        <f t="shared" si="9"/>
        <v>27</v>
      </c>
      <c r="AW117" s="76">
        <f t="shared" si="9"/>
        <v>34</v>
      </c>
      <c r="AX117" s="76">
        <f t="shared" si="9"/>
        <v>5</v>
      </c>
      <c r="AY117" s="76">
        <f t="shared" si="9"/>
        <v>38</v>
      </c>
      <c r="AZ117" s="76">
        <f t="shared" si="9"/>
        <v>40</v>
      </c>
      <c r="BA117" s="76">
        <f t="shared" si="9"/>
        <v>21</v>
      </c>
      <c r="BB117" s="76">
        <f t="shared" si="9"/>
        <v>31</v>
      </c>
      <c r="BC117" s="76">
        <f t="shared" si="9"/>
        <v>26</v>
      </c>
      <c r="BD117" s="76">
        <f t="shared" si="9"/>
        <v>24</v>
      </c>
      <c r="BE117" s="76">
        <f t="shared" si="9"/>
        <v>14</v>
      </c>
      <c r="BF117" s="76">
        <f t="shared" si="9"/>
        <v>2</v>
      </c>
    </row>
    <row r="118" spans="4:58" ht="15">
      <c r="D118" s="69"/>
      <c r="J118" s="4">
        <v>3</v>
      </c>
      <c r="K118" s="49" t="s">
        <v>2</v>
      </c>
      <c r="L118" s="49"/>
      <c r="M118" s="76">
        <f aca="true" t="shared" si="10" ref="M118:BF118">COUNTIF(M4:M114,3)</f>
        <v>20</v>
      </c>
      <c r="N118" s="76">
        <f t="shared" si="10"/>
        <v>25</v>
      </c>
      <c r="O118" s="76">
        <f t="shared" si="10"/>
        <v>5</v>
      </c>
      <c r="P118" s="76">
        <f t="shared" si="10"/>
        <v>14</v>
      </c>
      <c r="Q118" s="76">
        <f t="shared" si="10"/>
        <v>37</v>
      </c>
      <c r="R118" s="76">
        <f t="shared" si="10"/>
        <v>26</v>
      </c>
      <c r="S118" s="76">
        <f t="shared" si="10"/>
        <v>12</v>
      </c>
      <c r="T118" s="76">
        <f t="shared" si="10"/>
        <v>17</v>
      </c>
      <c r="U118" s="76">
        <f t="shared" si="10"/>
        <v>20</v>
      </c>
      <c r="V118" s="76">
        <f t="shared" si="10"/>
        <v>16</v>
      </c>
      <c r="W118" s="76">
        <f t="shared" si="10"/>
        <v>9</v>
      </c>
      <c r="X118" s="76">
        <f t="shared" si="10"/>
        <v>40</v>
      </c>
      <c r="Y118" s="76">
        <f t="shared" si="10"/>
        <v>9</v>
      </c>
      <c r="Z118" s="76">
        <f t="shared" si="10"/>
        <v>14</v>
      </c>
      <c r="AA118" s="76">
        <f t="shared" si="10"/>
        <v>33</v>
      </c>
      <c r="AB118" s="76">
        <f t="shared" si="10"/>
        <v>11</v>
      </c>
      <c r="AC118" s="76">
        <f t="shared" si="10"/>
        <v>3</v>
      </c>
      <c r="AD118" s="76">
        <f t="shared" si="10"/>
        <v>2</v>
      </c>
      <c r="AE118" s="76">
        <f t="shared" si="10"/>
        <v>7</v>
      </c>
      <c r="AF118" s="76">
        <f t="shared" si="10"/>
        <v>47</v>
      </c>
      <c r="AG118" s="76">
        <f t="shared" si="10"/>
        <v>20</v>
      </c>
      <c r="AH118" s="76">
        <f t="shared" si="10"/>
        <v>16</v>
      </c>
      <c r="AI118" s="76">
        <f t="shared" si="10"/>
        <v>15</v>
      </c>
      <c r="AJ118" s="76">
        <f t="shared" si="10"/>
        <v>25</v>
      </c>
      <c r="AK118" s="76">
        <f t="shared" si="10"/>
        <v>33</v>
      </c>
      <c r="AL118" s="76">
        <f t="shared" si="10"/>
        <v>34</v>
      </c>
      <c r="AM118" s="76">
        <f t="shared" si="10"/>
        <v>20</v>
      </c>
      <c r="AN118" s="76">
        <f t="shared" si="10"/>
        <v>26</v>
      </c>
      <c r="AO118" s="76">
        <f t="shared" si="10"/>
        <v>26</v>
      </c>
      <c r="AP118" s="76">
        <f t="shared" si="10"/>
        <v>6</v>
      </c>
      <c r="AQ118" s="76">
        <f t="shared" si="10"/>
        <v>7</v>
      </c>
      <c r="AR118" s="76">
        <f t="shared" si="10"/>
        <v>13</v>
      </c>
      <c r="AS118" s="76">
        <f t="shared" si="10"/>
        <v>27</v>
      </c>
      <c r="AT118" s="76">
        <f t="shared" si="10"/>
        <v>22</v>
      </c>
      <c r="AU118" s="76">
        <f t="shared" si="10"/>
        <v>27</v>
      </c>
      <c r="AV118" s="76">
        <f t="shared" si="10"/>
        <v>27</v>
      </c>
      <c r="AW118" s="76">
        <f t="shared" si="10"/>
        <v>25</v>
      </c>
      <c r="AX118" s="76">
        <f t="shared" si="10"/>
        <v>8</v>
      </c>
      <c r="AY118" s="76">
        <f t="shared" si="10"/>
        <v>17</v>
      </c>
      <c r="AZ118" s="76">
        <f t="shared" si="10"/>
        <v>31</v>
      </c>
      <c r="BA118" s="76">
        <f t="shared" si="10"/>
        <v>25</v>
      </c>
      <c r="BB118" s="76">
        <f t="shared" si="10"/>
        <v>22</v>
      </c>
      <c r="BC118" s="76">
        <f t="shared" si="10"/>
        <v>19</v>
      </c>
      <c r="BD118" s="76">
        <f t="shared" si="10"/>
        <v>28</v>
      </c>
      <c r="BE118" s="76">
        <f t="shared" si="10"/>
        <v>26</v>
      </c>
      <c r="BF118" s="76">
        <f t="shared" si="10"/>
        <v>7</v>
      </c>
    </row>
    <row r="119" spans="4:58" ht="15">
      <c r="D119" s="69"/>
      <c r="F119" s="4" t="s">
        <v>164</v>
      </c>
      <c r="I119" s="38">
        <f>COUNT(F4:F114)</f>
        <v>109</v>
      </c>
      <c r="J119" s="4">
        <v>4</v>
      </c>
      <c r="K119" s="49" t="s">
        <v>3</v>
      </c>
      <c r="L119" s="49"/>
      <c r="M119" s="76">
        <f aca="true" t="shared" si="11" ref="M119:BF119">COUNTIF(M4:M114,4)</f>
        <v>48</v>
      </c>
      <c r="N119" s="76">
        <f t="shared" si="11"/>
        <v>49</v>
      </c>
      <c r="O119" s="76">
        <f t="shared" si="11"/>
        <v>39</v>
      </c>
      <c r="P119" s="76">
        <f t="shared" si="11"/>
        <v>56</v>
      </c>
      <c r="Q119" s="76">
        <f t="shared" si="11"/>
        <v>31</v>
      </c>
      <c r="R119" s="76">
        <f t="shared" si="11"/>
        <v>30</v>
      </c>
      <c r="S119" s="76">
        <f t="shared" si="11"/>
        <v>56</v>
      </c>
      <c r="T119" s="76">
        <f t="shared" si="11"/>
        <v>51</v>
      </c>
      <c r="U119" s="76">
        <f t="shared" si="11"/>
        <v>44</v>
      </c>
      <c r="V119" s="76">
        <f t="shared" si="11"/>
        <v>37</v>
      </c>
      <c r="W119" s="76">
        <f t="shared" si="11"/>
        <v>60</v>
      </c>
      <c r="X119" s="76">
        <f t="shared" si="11"/>
        <v>41</v>
      </c>
      <c r="Y119" s="76">
        <f t="shared" si="11"/>
        <v>48</v>
      </c>
      <c r="Z119" s="76">
        <f t="shared" si="11"/>
        <v>48</v>
      </c>
      <c r="AA119" s="76">
        <f t="shared" si="11"/>
        <v>16</v>
      </c>
      <c r="AB119" s="76">
        <f t="shared" si="11"/>
        <v>56</v>
      </c>
      <c r="AC119" s="76">
        <f t="shared" si="11"/>
        <v>56</v>
      </c>
      <c r="AD119" s="76">
        <f t="shared" si="11"/>
        <v>39</v>
      </c>
      <c r="AE119" s="76">
        <f t="shared" si="11"/>
        <v>47</v>
      </c>
      <c r="AF119" s="76">
        <f t="shared" si="11"/>
        <v>30</v>
      </c>
      <c r="AG119" s="76">
        <f t="shared" si="11"/>
        <v>50</v>
      </c>
      <c r="AH119" s="76">
        <f t="shared" si="11"/>
        <v>54</v>
      </c>
      <c r="AI119" s="76">
        <f t="shared" si="11"/>
        <v>52</v>
      </c>
      <c r="AJ119" s="76">
        <f t="shared" si="11"/>
        <v>9</v>
      </c>
      <c r="AK119" s="76">
        <f t="shared" si="11"/>
        <v>19</v>
      </c>
      <c r="AL119" s="76">
        <f t="shared" si="11"/>
        <v>28</v>
      </c>
      <c r="AM119" s="76">
        <f t="shared" si="11"/>
        <v>44</v>
      </c>
      <c r="AN119" s="76">
        <f t="shared" si="11"/>
        <v>28</v>
      </c>
      <c r="AO119" s="76">
        <f t="shared" si="11"/>
        <v>44</v>
      </c>
      <c r="AP119" s="76">
        <f t="shared" si="11"/>
        <v>52</v>
      </c>
      <c r="AQ119" s="76">
        <f t="shared" si="11"/>
        <v>62</v>
      </c>
      <c r="AR119" s="76">
        <f t="shared" si="11"/>
        <v>2</v>
      </c>
      <c r="AS119" s="76">
        <f t="shared" si="11"/>
        <v>44</v>
      </c>
      <c r="AT119" s="76">
        <f t="shared" si="11"/>
        <v>17</v>
      </c>
      <c r="AU119" s="76">
        <f t="shared" si="11"/>
        <v>19</v>
      </c>
      <c r="AV119" s="76">
        <f t="shared" si="11"/>
        <v>17</v>
      </c>
      <c r="AW119" s="76">
        <f t="shared" si="11"/>
        <v>26</v>
      </c>
      <c r="AX119" s="76">
        <f t="shared" si="11"/>
        <v>56</v>
      </c>
      <c r="AY119" s="76">
        <f t="shared" si="11"/>
        <v>24</v>
      </c>
      <c r="AZ119" s="76">
        <f t="shared" si="11"/>
        <v>15</v>
      </c>
      <c r="BA119" s="76">
        <f t="shared" si="11"/>
        <v>31</v>
      </c>
      <c r="BB119" s="76">
        <f t="shared" si="11"/>
        <v>28</v>
      </c>
      <c r="BC119" s="76">
        <f t="shared" si="11"/>
        <v>38</v>
      </c>
      <c r="BD119" s="76">
        <f t="shared" si="11"/>
        <v>36</v>
      </c>
      <c r="BE119" s="76">
        <f t="shared" si="11"/>
        <v>48</v>
      </c>
      <c r="BF119" s="76">
        <f t="shared" si="11"/>
        <v>56</v>
      </c>
    </row>
    <row r="120" spans="4:58" ht="15">
      <c r="D120" s="69"/>
      <c r="J120" s="4">
        <v>5</v>
      </c>
      <c r="K120" s="49" t="s">
        <v>4</v>
      </c>
      <c r="L120" s="49"/>
      <c r="M120" s="76">
        <f aca="true" t="shared" si="12" ref="M120:BF120">COUNTIF(M4:M114,5)</f>
        <v>11</v>
      </c>
      <c r="N120" s="76">
        <f t="shared" si="12"/>
        <v>9</v>
      </c>
      <c r="O120" s="76">
        <f t="shared" si="12"/>
        <v>60</v>
      </c>
      <c r="P120" s="76">
        <f t="shared" si="12"/>
        <v>17</v>
      </c>
      <c r="Q120" s="76">
        <f t="shared" si="12"/>
        <v>13</v>
      </c>
      <c r="R120" s="76">
        <f t="shared" si="12"/>
        <v>12</v>
      </c>
      <c r="S120" s="76">
        <f t="shared" si="12"/>
        <v>28</v>
      </c>
      <c r="T120" s="76">
        <f t="shared" si="12"/>
        <v>37</v>
      </c>
      <c r="U120" s="76">
        <f t="shared" si="12"/>
        <v>24</v>
      </c>
      <c r="V120" s="76">
        <f t="shared" si="12"/>
        <v>37</v>
      </c>
      <c r="W120" s="76">
        <f t="shared" si="12"/>
        <v>37</v>
      </c>
      <c r="X120" s="76">
        <f t="shared" si="12"/>
        <v>16</v>
      </c>
      <c r="Y120" s="76">
        <f t="shared" si="12"/>
        <v>44</v>
      </c>
      <c r="Z120" s="76">
        <f t="shared" si="12"/>
        <v>39</v>
      </c>
      <c r="AA120" s="76">
        <f t="shared" si="12"/>
        <v>9</v>
      </c>
      <c r="AB120" s="76">
        <f t="shared" si="12"/>
        <v>38</v>
      </c>
      <c r="AC120" s="76">
        <f t="shared" si="12"/>
        <v>48</v>
      </c>
      <c r="AD120" s="76">
        <f t="shared" si="12"/>
        <v>66</v>
      </c>
      <c r="AE120" s="76">
        <f t="shared" si="12"/>
        <v>47</v>
      </c>
      <c r="AF120" s="76">
        <f t="shared" si="12"/>
        <v>14</v>
      </c>
      <c r="AG120" s="76">
        <f t="shared" si="12"/>
        <v>25</v>
      </c>
      <c r="AH120" s="76">
        <f t="shared" si="12"/>
        <v>34</v>
      </c>
      <c r="AI120" s="76">
        <f t="shared" si="12"/>
        <v>36</v>
      </c>
      <c r="AJ120" s="76">
        <f t="shared" si="12"/>
        <v>14</v>
      </c>
      <c r="AK120" s="76">
        <f t="shared" si="12"/>
        <v>8</v>
      </c>
      <c r="AL120" s="76">
        <f t="shared" si="12"/>
        <v>6</v>
      </c>
      <c r="AM120" s="76">
        <f t="shared" si="12"/>
        <v>15</v>
      </c>
      <c r="AN120" s="76">
        <f t="shared" si="12"/>
        <v>8</v>
      </c>
      <c r="AO120" s="76">
        <f t="shared" si="12"/>
        <v>20</v>
      </c>
      <c r="AP120" s="76">
        <f t="shared" si="12"/>
        <v>47</v>
      </c>
      <c r="AQ120" s="76">
        <f t="shared" si="12"/>
        <v>34</v>
      </c>
      <c r="AR120" s="76">
        <f t="shared" si="12"/>
        <v>3</v>
      </c>
      <c r="AS120" s="76">
        <f t="shared" si="12"/>
        <v>10</v>
      </c>
      <c r="AT120" s="76">
        <f t="shared" si="12"/>
        <v>5</v>
      </c>
      <c r="AU120" s="76">
        <f t="shared" si="12"/>
        <v>6</v>
      </c>
      <c r="AV120" s="76">
        <f t="shared" si="12"/>
        <v>8</v>
      </c>
      <c r="AW120" s="76">
        <f t="shared" si="12"/>
        <v>10</v>
      </c>
      <c r="AX120" s="76">
        <f t="shared" si="12"/>
        <v>36</v>
      </c>
      <c r="AY120" s="76">
        <f t="shared" si="12"/>
        <v>12</v>
      </c>
      <c r="AZ120" s="76">
        <f t="shared" si="12"/>
        <v>4</v>
      </c>
      <c r="BA120" s="76">
        <f t="shared" si="12"/>
        <v>8</v>
      </c>
      <c r="BB120" s="76">
        <f t="shared" si="12"/>
        <v>10</v>
      </c>
      <c r="BC120" s="76">
        <f t="shared" si="12"/>
        <v>12</v>
      </c>
      <c r="BD120" s="76">
        <f t="shared" si="12"/>
        <v>5</v>
      </c>
      <c r="BE120" s="76">
        <f t="shared" si="12"/>
        <v>12</v>
      </c>
      <c r="BF120" s="76">
        <f t="shared" si="12"/>
        <v>40</v>
      </c>
    </row>
    <row r="121" spans="4:58" ht="15">
      <c r="D121" s="69"/>
      <c r="J121" s="4">
        <v>0</v>
      </c>
      <c r="K121" s="49" t="s">
        <v>163</v>
      </c>
      <c r="L121" s="49"/>
      <c r="M121" s="76">
        <f>COUNTIF(M4:M112,"")</f>
        <v>6</v>
      </c>
      <c r="N121" s="76">
        <f>COUNTIF(N4:N112,"")</f>
        <v>5</v>
      </c>
      <c r="O121" s="76">
        <f aca="true" t="shared" si="13" ref="O121:BF121">COUNTIF(O4:O112,"")</f>
        <v>2</v>
      </c>
      <c r="P121" s="76">
        <f t="shared" si="13"/>
        <v>6</v>
      </c>
      <c r="Q121" s="76">
        <f t="shared" si="13"/>
        <v>4</v>
      </c>
      <c r="R121" s="76">
        <f t="shared" si="13"/>
        <v>4</v>
      </c>
      <c r="S121" s="76">
        <f t="shared" si="13"/>
        <v>3</v>
      </c>
      <c r="T121" s="76">
        <f t="shared" si="13"/>
        <v>1</v>
      </c>
      <c r="U121" s="76">
        <f t="shared" si="13"/>
        <v>3</v>
      </c>
      <c r="V121" s="76">
        <f t="shared" si="13"/>
        <v>2</v>
      </c>
      <c r="W121" s="76">
        <f t="shared" si="13"/>
        <v>1</v>
      </c>
      <c r="X121" s="76">
        <f t="shared" si="13"/>
        <v>2</v>
      </c>
      <c r="Y121" s="76">
        <f t="shared" si="13"/>
        <v>0</v>
      </c>
      <c r="Z121" s="76">
        <f t="shared" si="13"/>
        <v>0</v>
      </c>
      <c r="AA121" s="76">
        <f t="shared" si="13"/>
        <v>3</v>
      </c>
      <c r="AB121" s="76">
        <f t="shared" si="13"/>
        <v>1</v>
      </c>
      <c r="AC121" s="76">
        <f t="shared" si="13"/>
        <v>1</v>
      </c>
      <c r="AD121" s="76">
        <f t="shared" si="13"/>
        <v>0</v>
      </c>
      <c r="AE121" s="76">
        <f t="shared" si="13"/>
        <v>2</v>
      </c>
      <c r="AF121" s="76">
        <f t="shared" si="13"/>
        <v>2</v>
      </c>
      <c r="AG121" s="76">
        <f t="shared" si="13"/>
        <v>1</v>
      </c>
      <c r="AH121" s="76">
        <f t="shared" si="13"/>
        <v>0</v>
      </c>
      <c r="AI121" s="76">
        <f t="shared" si="13"/>
        <v>1</v>
      </c>
      <c r="AJ121" s="76">
        <f t="shared" si="13"/>
        <v>0</v>
      </c>
      <c r="AK121" s="76">
        <f t="shared" si="13"/>
        <v>2</v>
      </c>
      <c r="AL121" s="76">
        <f t="shared" si="13"/>
        <v>2</v>
      </c>
      <c r="AM121" s="76">
        <f t="shared" si="13"/>
        <v>0</v>
      </c>
      <c r="AN121" s="76">
        <f t="shared" si="13"/>
        <v>1</v>
      </c>
      <c r="AO121" s="76">
        <f t="shared" si="13"/>
        <v>0</v>
      </c>
      <c r="AP121" s="76">
        <f t="shared" si="13"/>
        <v>0</v>
      </c>
      <c r="AQ121" s="76">
        <f t="shared" si="13"/>
        <v>0</v>
      </c>
      <c r="AR121" s="76">
        <f t="shared" si="13"/>
        <v>3</v>
      </c>
      <c r="AS121" s="76">
        <f t="shared" si="13"/>
        <v>0</v>
      </c>
      <c r="AT121" s="76">
        <f t="shared" si="13"/>
        <v>1</v>
      </c>
      <c r="AU121" s="76">
        <f t="shared" si="13"/>
        <v>1</v>
      </c>
      <c r="AV121" s="76">
        <f t="shared" si="13"/>
        <v>2</v>
      </c>
      <c r="AW121" s="76">
        <f t="shared" si="13"/>
        <v>2</v>
      </c>
      <c r="AX121" s="76">
        <f t="shared" si="13"/>
        <v>2</v>
      </c>
      <c r="AY121" s="76">
        <f t="shared" si="13"/>
        <v>4</v>
      </c>
      <c r="AZ121" s="76">
        <f t="shared" si="13"/>
        <v>4</v>
      </c>
      <c r="BA121" s="76">
        <f t="shared" si="13"/>
        <v>8</v>
      </c>
      <c r="BB121" s="76">
        <f t="shared" si="13"/>
        <v>3</v>
      </c>
      <c r="BC121" s="76">
        <f t="shared" si="13"/>
        <v>5</v>
      </c>
      <c r="BD121" s="76">
        <f t="shared" si="13"/>
        <v>3</v>
      </c>
      <c r="BE121" s="76">
        <f t="shared" si="13"/>
        <v>2</v>
      </c>
      <c r="BF121" s="76">
        <f t="shared" si="13"/>
        <v>2</v>
      </c>
    </row>
    <row r="122" spans="4:60" ht="15">
      <c r="D122" s="69"/>
      <c r="M122" s="75">
        <f>SUM(M116:M121)</f>
        <v>109</v>
      </c>
      <c r="N122" s="75">
        <f aca="true" t="shared" si="14" ref="N122:BF122">SUM(N116:N121)</f>
        <v>109</v>
      </c>
      <c r="O122" s="75">
        <f t="shared" si="14"/>
        <v>109</v>
      </c>
      <c r="P122" s="75">
        <f t="shared" si="14"/>
        <v>109</v>
      </c>
      <c r="Q122" s="75">
        <f t="shared" si="14"/>
        <v>109</v>
      </c>
      <c r="R122" s="75">
        <f t="shared" si="14"/>
        <v>109</v>
      </c>
      <c r="S122" s="75">
        <f t="shared" si="14"/>
        <v>109</v>
      </c>
      <c r="T122" s="75">
        <f t="shared" si="14"/>
        <v>109</v>
      </c>
      <c r="U122" s="75">
        <f t="shared" si="14"/>
        <v>109</v>
      </c>
      <c r="V122" s="75">
        <f t="shared" si="14"/>
        <v>109</v>
      </c>
      <c r="W122" s="75">
        <f t="shared" si="14"/>
        <v>109</v>
      </c>
      <c r="X122" s="75">
        <f t="shared" si="14"/>
        <v>109</v>
      </c>
      <c r="Y122" s="75">
        <f t="shared" si="14"/>
        <v>109</v>
      </c>
      <c r="Z122" s="75">
        <f t="shared" si="14"/>
        <v>109</v>
      </c>
      <c r="AA122" s="75">
        <f t="shared" si="14"/>
        <v>109</v>
      </c>
      <c r="AB122" s="75">
        <f t="shared" si="14"/>
        <v>109</v>
      </c>
      <c r="AC122" s="75">
        <f t="shared" si="14"/>
        <v>109</v>
      </c>
      <c r="AD122" s="75">
        <f t="shared" si="14"/>
        <v>109</v>
      </c>
      <c r="AE122" s="75">
        <f t="shared" si="14"/>
        <v>109</v>
      </c>
      <c r="AF122" s="75">
        <f t="shared" si="14"/>
        <v>109</v>
      </c>
      <c r="AG122" s="75">
        <f t="shared" si="14"/>
        <v>109</v>
      </c>
      <c r="AH122" s="75">
        <f t="shared" si="14"/>
        <v>109</v>
      </c>
      <c r="AI122" s="75">
        <f t="shared" si="14"/>
        <v>109</v>
      </c>
      <c r="AJ122" s="75">
        <f t="shared" si="14"/>
        <v>109</v>
      </c>
      <c r="AK122" s="75">
        <f t="shared" si="14"/>
        <v>109</v>
      </c>
      <c r="AL122" s="75">
        <f t="shared" si="14"/>
        <v>109</v>
      </c>
      <c r="AM122" s="75">
        <f t="shared" si="14"/>
        <v>109</v>
      </c>
      <c r="AN122" s="75">
        <f t="shared" si="14"/>
        <v>109</v>
      </c>
      <c r="AO122" s="75">
        <f t="shared" si="14"/>
        <v>109</v>
      </c>
      <c r="AP122" s="75">
        <f t="shared" si="14"/>
        <v>109</v>
      </c>
      <c r="AQ122" s="75">
        <f t="shared" si="14"/>
        <v>109</v>
      </c>
      <c r="AR122" s="75">
        <f t="shared" si="14"/>
        <v>109</v>
      </c>
      <c r="AS122" s="75">
        <f t="shared" si="14"/>
        <v>109</v>
      </c>
      <c r="AT122" s="75">
        <f t="shared" si="14"/>
        <v>109</v>
      </c>
      <c r="AU122" s="75">
        <f t="shared" si="14"/>
        <v>109</v>
      </c>
      <c r="AV122" s="75">
        <f t="shared" si="14"/>
        <v>109</v>
      </c>
      <c r="AW122" s="75">
        <f t="shared" si="14"/>
        <v>109</v>
      </c>
      <c r="AX122" s="75">
        <f t="shared" si="14"/>
        <v>109</v>
      </c>
      <c r="AY122" s="75">
        <f t="shared" si="14"/>
        <v>109</v>
      </c>
      <c r="AZ122" s="75">
        <f t="shared" si="14"/>
        <v>109</v>
      </c>
      <c r="BA122" s="75">
        <f t="shared" si="14"/>
        <v>109</v>
      </c>
      <c r="BB122" s="75">
        <f t="shared" si="14"/>
        <v>109</v>
      </c>
      <c r="BC122" s="75">
        <f t="shared" si="14"/>
        <v>109</v>
      </c>
      <c r="BD122" s="75">
        <f t="shared" si="14"/>
        <v>109</v>
      </c>
      <c r="BE122" s="75">
        <f t="shared" si="14"/>
        <v>109</v>
      </c>
      <c r="BF122" s="75">
        <f t="shared" si="14"/>
        <v>109</v>
      </c>
      <c r="BG122" s="38"/>
      <c r="BH122" s="38"/>
    </row>
    <row r="123" spans="4:60" ht="15">
      <c r="D123" s="69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38"/>
      <c r="BH123" s="38"/>
    </row>
    <row r="124" spans="4:60" ht="15">
      <c r="D124" s="69"/>
      <c r="J124" s="4">
        <v>1</v>
      </c>
      <c r="K124" s="49" t="s">
        <v>0</v>
      </c>
      <c r="M124" s="77">
        <f aca="true" t="shared" si="15" ref="M124:M129">+M116*1/M$122</f>
        <v>0.045871559633027525</v>
      </c>
      <c r="N124" s="77">
        <f aca="true" t="shared" si="16" ref="N124:BF124">+N116*1/N$122</f>
        <v>0.027522935779816515</v>
      </c>
      <c r="O124" s="77">
        <f t="shared" si="16"/>
        <v>0.009174311926605505</v>
      </c>
      <c r="P124" s="77">
        <f t="shared" si="16"/>
        <v>0.06422018348623854</v>
      </c>
      <c r="Q124" s="77">
        <f t="shared" si="16"/>
        <v>0.08256880733944955</v>
      </c>
      <c r="R124" s="77">
        <f t="shared" si="16"/>
        <v>0.06422018348623854</v>
      </c>
      <c r="S124" s="77">
        <f t="shared" si="16"/>
        <v>0.03669724770642202</v>
      </c>
      <c r="T124" s="77">
        <f t="shared" si="16"/>
        <v>0.01834862385321101</v>
      </c>
      <c r="U124" s="77">
        <f t="shared" si="16"/>
        <v>0.045871559633027525</v>
      </c>
      <c r="V124" s="77">
        <f t="shared" si="16"/>
        <v>0.08256880733944955</v>
      </c>
      <c r="W124" s="77">
        <f t="shared" si="16"/>
        <v>0</v>
      </c>
      <c r="X124" s="77">
        <f t="shared" si="16"/>
        <v>0.03669724770642202</v>
      </c>
      <c r="Y124" s="77">
        <f t="shared" si="16"/>
        <v>0.027522935779816515</v>
      </c>
      <c r="Z124" s="77">
        <f t="shared" si="16"/>
        <v>0.01834862385321101</v>
      </c>
      <c r="AA124" s="77">
        <f t="shared" si="16"/>
        <v>0.14678899082568808</v>
      </c>
      <c r="AB124" s="77">
        <f t="shared" si="16"/>
        <v>0.01834862385321101</v>
      </c>
      <c r="AC124" s="77">
        <f t="shared" si="16"/>
        <v>0.009174311926605505</v>
      </c>
      <c r="AD124" s="77">
        <f t="shared" si="16"/>
        <v>0</v>
      </c>
      <c r="AE124" s="77">
        <f t="shared" si="16"/>
        <v>0.009174311926605505</v>
      </c>
      <c r="AF124" s="77">
        <f t="shared" si="16"/>
        <v>0.009174311926605505</v>
      </c>
      <c r="AG124" s="77">
        <f t="shared" si="16"/>
        <v>0.009174311926605505</v>
      </c>
      <c r="AH124" s="77">
        <f t="shared" si="16"/>
        <v>0.01834862385321101</v>
      </c>
      <c r="AI124" s="77">
        <f t="shared" si="16"/>
        <v>0.01834862385321101</v>
      </c>
      <c r="AJ124" s="77">
        <f t="shared" si="16"/>
        <v>0.1743119266055046</v>
      </c>
      <c r="AK124" s="77">
        <f t="shared" si="16"/>
        <v>0.11926605504587157</v>
      </c>
      <c r="AL124" s="77">
        <f t="shared" si="16"/>
        <v>0.12844036697247707</v>
      </c>
      <c r="AM124" s="77">
        <f t="shared" si="16"/>
        <v>0.05504587155963303</v>
      </c>
      <c r="AN124" s="77">
        <f t="shared" si="16"/>
        <v>0.1834862385321101</v>
      </c>
      <c r="AO124" s="77">
        <f t="shared" si="16"/>
        <v>0.09174311926605505</v>
      </c>
      <c r="AP124" s="77">
        <f t="shared" si="16"/>
        <v>0</v>
      </c>
      <c r="AQ124" s="77">
        <f t="shared" si="16"/>
        <v>0.027522935779816515</v>
      </c>
      <c r="AR124" s="77">
        <f t="shared" si="16"/>
        <v>0.4036697247706422</v>
      </c>
      <c r="AS124" s="77">
        <f t="shared" si="16"/>
        <v>0.09174311926605505</v>
      </c>
      <c r="AT124" s="77">
        <f t="shared" si="16"/>
        <v>0.23853211009174313</v>
      </c>
      <c r="AU124" s="77">
        <f t="shared" si="16"/>
        <v>0.21100917431192662</v>
      </c>
      <c r="AV124" s="77">
        <f t="shared" si="16"/>
        <v>0.25688073394495414</v>
      </c>
      <c r="AW124" s="77">
        <f t="shared" si="16"/>
        <v>0.11009174311926606</v>
      </c>
      <c r="AX124" s="77">
        <f t="shared" si="16"/>
        <v>0.01834862385321101</v>
      </c>
      <c r="AY124" s="77">
        <f t="shared" si="16"/>
        <v>0.12844036697247707</v>
      </c>
      <c r="AZ124" s="77">
        <f t="shared" si="16"/>
        <v>0.13761467889908258</v>
      </c>
      <c r="BA124" s="77">
        <f t="shared" si="16"/>
        <v>0.14678899082568808</v>
      </c>
      <c r="BB124" s="77">
        <f t="shared" si="16"/>
        <v>0.13761467889908258</v>
      </c>
      <c r="BC124" s="77">
        <f t="shared" si="16"/>
        <v>0.08256880733944955</v>
      </c>
      <c r="BD124" s="77">
        <f t="shared" si="16"/>
        <v>0.11926605504587157</v>
      </c>
      <c r="BE124" s="77">
        <f t="shared" si="16"/>
        <v>0.06422018348623854</v>
      </c>
      <c r="BF124" s="77">
        <f t="shared" si="16"/>
        <v>0.01834862385321101</v>
      </c>
      <c r="BG124" s="70"/>
      <c r="BH124" s="70"/>
    </row>
    <row r="125" spans="4:60" ht="15">
      <c r="D125" s="69"/>
      <c r="J125" s="4">
        <v>2</v>
      </c>
      <c r="K125" s="49" t="s">
        <v>1</v>
      </c>
      <c r="M125" s="77">
        <f t="shared" si="15"/>
        <v>0.1743119266055046</v>
      </c>
      <c r="N125" s="77">
        <f aca="true" t="shared" si="17" ref="N125:AB125">+N117*1/N$122</f>
        <v>0.1651376146788991</v>
      </c>
      <c r="O125" s="77">
        <f t="shared" si="17"/>
        <v>0.01834862385321101</v>
      </c>
      <c r="P125" s="77">
        <f t="shared" si="17"/>
        <v>0.08256880733944955</v>
      </c>
      <c r="Q125" s="77">
        <f t="shared" si="17"/>
        <v>0.13761467889908258</v>
      </c>
      <c r="R125" s="77">
        <f t="shared" si="17"/>
        <v>0.27522935779816515</v>
      </c>
      <c r="S125" s="77">
        <f t="shared" si="17"/>
        <v>0.05504587155963303</v>
      </c>
      <c r="T125" s="77">
        <f t="shared" si="17"/>
        <v>0.009174311926605505</v>
      </c>
      <c r="U125" s="77">
        <f t="shared" si="17"/>
        <v>0.11926605504587157</v>
      </c>
      <c r="V125" s="77">
        <f t="shared" si="17"/>
        <v>0.07339449541284404</v>
      </c>
      <c r="W125" s="77">
        <f t="shared" si="17"/>
        <v>0.01834862385321101</v>
      </c>
      <c r="X125" s="77">
        <f t="shared" si="17"/>
        <v>0.05504587155963303</v>
      </c>
      <c r="Y125" s="77">
        <f t="shared" si="17"/>
        <v>0.045871559633027525</v>
      </c>
      <c r="Z125" s="77">
        <f t="shared" si="17"/>
        <v>0.05504587155963303</v>
      </c>
      <c r="AA125" s="77">
        <f t="shared" si="17"/>
        <v>0.29357798165137616</v>
      </c>
      <c r="AB125" s="77">
        <f t="shared" si="17"/>
        <v>0.009174311926605505</v>
      </c>
      <c r="AC125" s="77">
        <f aca="true" t="shared" si="18" ref="AC125:BF125">+AC117*1/AC$122</f>
        <v>0</v>
      </c>
      <c r="AD125" s="77">
        <f t="shared" si="18"/>
        <v>0.01834862385321101</v>
      </c>
      <c r="AE125" s="77">
        <f t="shared" si="18"/>
        <v>0.045871559633027525</v>
      </c>
      <c r="AF125" s="77">
        <f t="shared" si="18"/>
        <v>0.13761467889908258</v>
      </c>
      <c r="AG125" s="77">
        <f t="shared" si="18"/>
        <v>0.11009174311926606</v>
      </c>
      <c r="AH125" s="77">
        <f t="shared" si="18"/>
        <v>0.027522935779816515</v>
      </c>
      <c r="AI125" s="77">
        <f t="shared" si="18"/>
        <v>0.027522935779816515</v>
      </c>
      <c r="AJ125" s="77">
        <f t="shared" si="18"/>
        <v>0.3853211009174312</v>
      </c>
      <c r="AK125" s="77">
        <f t="shared" si="18"/>
        <v>0.3119266055045872</v>
      </c>
      <c r="AL125" s="77">
        <f t="shared" si="18"/>
        <v>0.22935779816513763</v>
      </c>
      <c r="AM125" s="77">
        <f t="shared" si="18"/>
        <v>0.22018348623853212</v>
      </c>
      <c r="AN125" s="77">
        <f t="shared" si="18"/>
        <v>0.23853211009174313</v>
      </c>
      <c r="AO125" s="77">
        <f t="shared" si="18"/>
        <v>0.08256880733944955</v>
      </c>
      <c r="AP125" s="77">
        <f t="shared" si="18"/>
        <v>0.03669724770642202</v>
      </c>
      <c r="AQ125" s="77">
        <f t="shared" si="18"/>
        <v>0.027522935779816515</v>
      </c>
      <c r="AR125" s="77">
        <f t="shared" si="18"/>
        <v>0.4036697247706422</v>
      </c>
      <c r="AS125" s="77">
        <f t="shared" si="18"/>
        <v>0.1651376146788991</v>
      </c>
      <c r="AT125" s="77">
        <f t="shared" si="18"/>
        <v>0.3486238532110092</v>
      </c>
      <c r="AU125" s="77">
        <f t="shared" si="18"/>
        <v>0.30275229357798167</v>
      </c>
      <c r="AV125" s="77">
        <f t="shared" si="18"/>
        <v>0.24770642201834864</v>
      </c>
      <c r="AW125" s="77">
        <f t="shared" si="18"/>
        <v>0.3119266055045872</v>
      </c>
      <c r="AX125" s="77">
        <f t="shared" si="18"/>
        <v>0.045871559633027525</v>
      </c>
      <c r="AY125" s="77">
        <f t="shared" si="18"/>
        <v>0.3486238532110092</v>
      </c>
      <c r="AZ125" s="77">
        <f t="shared" si="18"/>
        <v>0.3669724770642202</v>
      </c>
      <c r="BA125" s="77">
        <f t="shared" si="18"/>
        <v>0.1926605504587156</v>
      </c>
      <c r="BB125" s="77">
        <f t="shared" si="18"/>
        <v>0.28440366972477066</v>
      </c>
      <c r="BC125" s="77">
        <f t="shared" si="18"/>
        <v>0.23853211009174313</v>
      </c>
      <c r="BD125" s="77">
        <f t="shared" si="18"/>
        <v>0.22018348623853212</v>
      </c>
      <c r="BE125" s="77">
        <f t="shared" si="18"/>
        <v>0.12844036697247707</v>
      </c>
      <c r="BF125" s="77">
        <f t="shared" si="18"/>
        <v>0.01834862385321101</v>
      </c>
      <c r="BG125" s="70"/>
      <c r="BH125" s="70"/>
    </row>
    <row r="126" spans="4:60" ht="15">
      <c r="D126" s="69"/>
      <c r="J126" s="4">
        <v>3</v>
      </c>
      <c r="K126" s="49" t="s">
        <v>2</v>
      </c>
      <c r="M126" s="77">
        <f t="shared" si="15"/>
        <v>0.1834862385321101</v>
      </c>
      <c r="N126" s="77">
        <f aca="true" t="shared" si="19" ref="N126:AB126">+N118*1/N$122</f>
        <v>0.22935779816513763</v>
      </c>
      <c r="O126" s="77">
        <f t="shared" si="19"/>
        <v>0.045871559633027525</v>
      </c>
      <c r="P126" s="77">
        <f t="shared" si="19"/>
        <v>0.12844036697247707</v>
      </c>
      <c r="Q126" s="77">
        <f t="shared" si="19"/>
        <v>0.3394495412844037</v>
      </c>
      <c r="R126" s="77">
        <f t="shared" si="19"/>
        <v>0.23853211009174313</v>
      </c>
      <c r="S126" s="77">
        <f t="shared" si="19"/>
        <v>0.11009174311926606</v>
      </c>
      <c r="T126" s="77">
        <f t="shared" si="19"/>
        <v>0.1559633027522936</v>
      </c>
      <c r="U126" s="77">
        <f t="shared" si="19"/>
        <v>0.1834862385321101</v>
      </c>
      <c r="V126" s="77">
        <f t="shared" si="19"/>
        <v>0.14678899082568808</v>
      </c>
      <c r="W126" s="77">
        <f t="shared" si="19"/>
        <v>0.08256880733944955</v>
      </c>
      <c r="X126" s="77">
        <f t="shared" si="19"/>
        <v>0.3669724770642202</v>
      </c>
      <c r="Y126" s="77">
        <f t="shared" si="19"/>
        <v>0.08256880733944955</v>
      </c>
      <c r="Z126" s="77">
        <f t="shared" si="19"/>
        <v>0.12844036697247707</v>
      </c>
      <c r="AA126" s="77">
        <f t="shared" si="19"/>
        <v>0.30275229357798167</v>
      </c>
      <c r="AB126" s="77">
        <f t="shared" si="19"/>
        <v>0.10091743119266056</v>
      </c>
      <c r="AC126" s="77">
        <f aca="true" t="shared" si="20" ref="AC126:BF126">+AC118*1/AC$122</f>
        <v>0.027522935779816515</v>
      </c>
      <c r="AD126" s="77">
        <f t="shared" si="20"/>
        <v>0.01834862385321101</v>
      </c>
      <c r="AE126" s="77">
        <f t="shared" si="20"/>
        <v>0.06422018348623854</v>
      </c>
      <c r="AF126" s="77">
        <f t="shared" si="20"/>
        <v>0.43119266055045874</v>
      </c>
      <c r="AG126" s="77">
        <f t="shared" si="20"/>
        <v>0.1834862385321101</v>
      </c>
      <c r="AH126" s="77">
        <f t="shared" si="20"/>
        <v>0.14678899082568808</v>
      </c>
      <c r="AI126" s="77">
        <f t="shared" si="20"/>
        <v>0.13761467889908258</v>
      </c>
      <c r="AJ126" s="77">
        <f t="shared" si="20"/>
        <v>0.22935779816513763</v>
      </c>
      <c r="AK126" s="77">
        <f t="shared" si="20"/>
        <v>0.30275229357798167</v>
      </c>
      <c r="AL126" s="77">
        <f t="shared" si="20"/>
        <v>0.3119266055045872</v>
      </c>
      <c r="AM126" s="77">
        <f t="shared" si="20"/>
        <v>0.1834862385321101</v>
      </c>
      <c r="AN126" s="77">
        <f t="shared" si="20"/>
        <v>0.23853211009174313</v>
      </c>
      <c r="AO126" s="77">
        <f t="shared" si="20"/>
        <v>0.23853211009174313</v>
      </c>
      <c r="AP126" s="77">
        <f t="shared" si="20"/>
        <v>0.05504587155963303</v>
      </c>
      <c r="AQ126" s="77">
        <f t="shared" si="20"/>
        <v>0.06422018348623854</v>
      </c>
      <c r="AR126" s="77">
        <f t="shared" si="20"/>
        <v>0.11926605504587157</v>
      </c>
      <c r="AS126" s="77">
        <f t="shared" si="20"/>
        <v>0.24770642201834864</v>
      </c>
      <c r="AT126" s="77">
        <f t="shared" si="20"/>
        <v>0.2018348623853211</v>
      </c>
      <c r="AU126" s="77">
        <f t="shared" si="20"/>
        <v>0.24770642201834864</v>
      </c>
      <c r="AV126" s="77">
        <f t="shared" si="20"/>
        <v>0.24770642201834864</v>
      </c>
      <c r="AW126" s="77">
        <f t="shared" si="20"/>
        <v>0.22935779816513763</v>
      </c>
      <c r="AX126" s="77">
        <f t="shared" si="20"/>
        <v>0.07339449541284404</v>
      </c>
      <c r="AY126" s="77">
        <f t="shared" si="20"/>
        <v>0.1559633027522936</v>
      </c>
      <c r="AZ126" s="77">
        <f t="shared" si="20"/>
        <v>0.28440366972477066</v>
      </c>
      <c r="BA126" s="77">
        <f t="shared" si="20"/>
        <v>0.22935779816513763</v>
      </c>
      <c r="BB126" s="77">
        <f t="shared" si="20"/>
        <v>0.2018348623853211</v>
      </c>
      <c r="BC126" s="77">
        <f t="shared" si="20"/>
        <v>0.1743119266055046</v>
      </c>
      <c r="BD126" s="77">
        <f t="shared" si="20"/>
        <v>0.25688073394495414</v>
      </c>
      <c r="BE126" s="77">
        <f t="shared" si="20"/>
        <v>0.23853211009174313</v>
      </c>
      <c r="BF126" s="77">
        <f t="shared" si="20"/>
        <v>0.06422018348623854</v>
      </c>
      <c r="BG126" s="70"/>
      <c r="BH126" s="70"/>
    </row>
    <row r="127" spans="4:60" ht="15">
      <c r="D127" s="69"/>
      <c r="J127" s="4">
        <v>4</v>
      </c>
      <c r="K127" s="49" t="s">
        <v>3</v>
      </c>
      <c r="M127" s="77">
        <f t="shared" si="15"/>
        <v>0.44036697247706424</v>
      </c>
      <c r="N127" s="77">
        <f aca="true" t="shared" si="21" ref="N127:AB127">+N119*1/N$122</f>
        <v>0.44954128440366975</v>
      </c>
      <c r="O127" s="77">
        <f t="shared" si="21"/>
        <v>0.3577981651376147</v>
      </c>
      <c r="P127" s="77">
        <f t="shared" si="21"/>
        <v>0.5137614678899083</v>
      </c>
      <c r="Q127" s="77">
        <f t="shared" si="21"/>
        <v>0.28440366972477066</v>
      </c>
      <c r="R127" s="77">
        <f t="shared" si="21"/>
        <v>0.27522935779816515</v>
      </c>
      <c r="S127" s="77">
        <f t="shared" si="21"/>
        <v>0.5137614678899083</v>
      </c>
      <c r="T127" s="77">
        <f t="shared" si="21"/>
        <v>0.46788990825688076</v>
      </c>
      <c r="U127" s="77">
        <f t="shared" si="21"/>
        <v>0.4036697247706422</v>
      </c>
      <c r="V127" s="77">
        <f t="shared" si="21"/>
        <v>0.3394495412844037</v>
      </c>
      <c r="W127" s="77">
        <f t="shared" si="21"/>
        <v>0.5504587155963303</v>
      </c>
      <c r="X127" s="77">
        <f t="shared" si="21"/>
        <v>0.3761467889908257</v>
      </c>
      <c r="Y127" s="77">
        <f t="shared" si="21"/>
        <v>0.44036697247706424</v>
      </c>
      <c r="Z127" s="77">
        <f t="shared" si="21"/>
        <v>0.44036697247706424</v>
      </c>
      <c r="AA127" s="77">
        <f t="shared" si="21"/>
        <v>0.14678899082568808</v>
      </c>
      <c r="AB127" s="77">
        <f t="shared" si="21"/>
        <v>0.5137614678899083</v>
      </c>
      <c r="AC127" s="77">
        <f aca="true" t="shared" si="22" ref="AC127:BF127">+AC119*1/AC$122</f>
        <v>0.5137614678899083</v>
      </c>
      <c r="AD127" s="77">
        <f t="shared" si="22"/>
        <v>0.3577981651376147</v>
      </c>
      <c r="AE127" s="77">
        <f t="shared" si="22"/>
        <v>0.43119266055045874</v>
      </c>
      <c r="AF127" s="77">
        <f t="shared" si="22"/>
        <v>0.27522935779816515</v>
      </c>
      <c r="AG127" s="77">
        <f t="shared" si="22"/>
        <v>0.45871559633027525</v>
      </c>
      <c r="AH127" s="77">
        <f t="shared" si="22"/>
        <v>0.4954128440366973</v>
      </c>
      <c r="AI127" s="77">
        <f t="shared" si="22"/>
        <v>0.47706422018348627</v>
      </c>
      <c r="AJ127" s="77">
        <f t="shared" si="22"/>
        <v>0.08256880733944955</v>
      </c>
      <c r="AK127" s="77">
        <f t="shared" si="22"/>
        <v>0.1743119266055046</v>
      </c>
      <c r="AL127" s="77">
        <f t="shared" si="22"/>
        <v>0.25688073394495414</v>
      </c>
      <c r="AM127" s="77">
        <f t="shared" si="22"/>
        <v>0.4036697247706422</v>
      </c>
      <c r="AN127" s="77">
        <f t="shared" si="22"/>
        <v>0.25688073394495414</v>
      </c>
      <c r="AO127" s="77">
        <f t="shared" si="22"/>
        <v>0.4036697247706422</v>
      </c>
      <c r="AP127" s="77">
        <f t="shared" si="22"/>
        <v>0.47706422018348627</v>
      </c>
      <c r="AQ127" s="77">
        <f t="shared" si="22"/>
        <v>0.5688073394495413</v>
      </c>
      <c r="AR127" s="77">
        <f t="shared" si="22"/>
        <v>0.01834862385321101</v>
      </c>
      <c r="AS127" s="77">
        <f t="shared" si="22"/>
        <v>0.4036697247706422</v>
      </c>
      <c r="AT127" s="77">
        <f t="shared" si="22"/>
        <v>0.1559633027522936</v>
      </c>
      <c r="AU127" s="77">
        <f t="shared" si="22"/>
        <v>0.1743119266055046</v>
      </c>
      <c r="AV127" s="77">
        <f t="shared" si="22"/>
        <v>0.1559633027522936</v>
      </c>
      <c r="AW127" s="77">
        <f t="shared" si="22"/>
        <v>0.23853211009174313</v>
      </c>
      <c r="AX127" s="77">
        <f t="shared" si="22"/>
        <v>0.5137614678899083</v>
      </c>
      <c r="AY127" s="77">
        <f t="shared" si="22"/>
        <v>0.22018348623853212</v>
      </c>
      <c r="AZ127" s="77">
        <f t="shared" si="22"/>
        <v>0.13761467889908258</v>
      </c>
      <c r="BA127" s="77">
        <f t="shared" si="22"/>
        <v>0.28440366972477066</v>
      </c>
      <c r="BB127" s="77">
        <f t="shared" si="22"/>
        <v>0.25688073394495414</v>
      </c>
      <c r="BC127" s="77">
        <f t="shared" si="22"/>
        <v>0.3486238532110092</v>
      </c>
      <c r="BD127" s="77">
        <f t="shared" si="22"/>
        <v>0.3302752293577982</v>
      </c>
      <c r="BE127" s="77">
        <f t="shared" si="22"/>
        <v>0.44036697247706424</v>
      </c>
      <c r="BF127" s="77">
        <f t="shared" si="22"/>
        <v>0.5137614678899083</v>
      </c>
      <c r="BG127" s="70"/>
      <c r="BH127" s="70"/>
    </row>
    <row r="128" spans="4:60" ht="15">
      <c r="D128" s="69"/>
      <c r="J128" s="4">
        <v>5</v>
      </c>
      <c r="K128" s="49" t="s">
        <v>4</v>
      </c>
      <c r="M128" s="77">
        <f t="shared" si="15"/>
        <v>0.10091743119266056</v>
      </c>
      <c r="N128" s="77">
        <f aca="true" t="shared" si="23" ref="N128:AB128">+N120*1/N$122</f>
        <v>0.08256880733944955</v>
      </c>
      <c r="O128" s="77">
        <f t="shared" si="23"/>
        <v>0.5504587155963303</v>
      </c>
      <c r="P128" s="77">
        <f t="shared" si="23"/>
        <v>0.1559633027522936</v>
      </c>
      <c r="Q128" s="77">
        <f t="shared" si="23"/>
        <v>0.11926605504587157</v>
      </c>
      <c r="R128" s="77">
        <f t="shared" si="23"/>
        <v>0.11009174311926606</v>
      </c>
      <c r="S128" s="77">
        <f t="shared" si="23"/>
        <v>0.25688073394495414</v>
      </c>
      <c r="T128" s="77">
        <f t="shared" si="23"/>
        <v>0.3394495412844037</v>
      </c>
      <c r="U128" s="77">
        <f t="shared" si="23"/>
        <v>0.22018348623853212</v>
      </c>
      <c r="V128" s="77">
        <f t="shared" si="23"/>
        <v>0.3394495412844037</v>
      </c>
      <c r="W128" s="77">
        <f t="shared" si="23"/>
        <v>0.3394495412844037</v>
      </c>
      <c r="X128" s="77">
        <f t="shared" si="23"/>
        <v>0.14678899082568808</v>
      </c>
      <c r="Y128" s="77">
        <f t="shared" si="23"/>
        <v>0.4036697247706422</v>
      </c>
      <c r="Z128" s="77">
        <f t="shared" si="23"/>
        <v>0.3577981651376147</v>
      </c>
      <c r="AA128" s="77">
        <f t="shared" si="23"/>
        <v>0.08256880733944955</v>
      </c>
      <c r="AB128" s="77">
        <f t="shared" si="23"/>
        <v>0.3486238532110092</v>
      </c>
      <c r="AC128" s="77">
        <f aca="true" t="shared" si="24" ref="AC128:BF128">+AC120*1/AC$122</f>
        <v>0.44036697247706424</v>
      </c>
      <c r="AD128" s="77">
        <f t="shared" si="24"/>
        <v>0.6055045871559633</v>
      </c>
      <c r="AE128" s="77">
        <f t="shared" si="24"/>
        <v>0.43119266055045874</v>
      </c>
      <c r="AF128" s="77">
        <f t="shared" si="24"/>
        <v>0.12844036697247707</v>
      </c>
      <c r="AG128" s="77">
        <f t="shared" si="24"/>
        <v>0.22935779816513763</v>
      </c>
      <c r="AH128" s="77">
        <f t="shared" si="24"/>
        <v>0.3119266055045872</v>
      </c>
      <c r="AI128" s="77">
        <f t="shared" si="24"/>
        <v>0.3302752293577982</v>
      </c>
      <c r="AJ128" s="77">
        <f t="shared" si="24"/>
        <v>0.12844036697247707</v>
      </c>
      <c r="AK128" s="77">
        <f t="shared" si="24"/>
        <v>0.07339449541284404</v>
      </c>
      <c r="AL128" s="77">
        <f t="shared" si="24"/>
        <v>0.05504587155963303</v>
      </c>
      <c r="AM128" s="77">
        <f t="shared" si="24"/>
        <v>0.13761467889908258</v>
      </c>
      <c r="AN128" s="77">
        <f t="shared" si="24"/>
        <v>0.07339449541284404</v>
      </c>
      <c r="AO128" s="77">
        <f t="shared" si="24"/>
        <v>0.1834862385321101</v>
      </c>
      <c r="AP128" s="77">
        <f t="shared" si="24"/>
        <v>0.43119266055045874</v>
      </c>
      <c r="AQ128" s="77">
        <f t="shared" si="24"/>
        <v>0.3119266055045872</v>
      </c>
      <c r="AR128" s="77">
        <f t="shared" si="24"/>
        <v>0.027522935779816515</v>
      </c>
      <c r="AS128" s="77">
        <f t="shared" si="24"/>
        <v>0.09174311926605505</v>
      </c>
      <c r="AT128" s="77">
        <f t="shared" si="24"/>
        <v>0.045871559633027525</v>
      </c>
      <c r="AU128" s="77">
        <f t="shared" si="24"/>
        <v>0.05504587155963303</v>
      </c>
      <c r="AV128" s="77">
        <f t="shared" si="24"/>
        <v>0.07339449541284404</v>
      </c>
      <c r="AW128" s="77">
        <f t="shared" si="24"/>
        <v>0.09174311926605505</v>
      </c>
      <c r="AX128" s="77">
        <f t="shared" si="24"/>
        <v>0.3302752293577982</v>
      </c>
      <c r="AY128" s="77">
        <f t="shared" si="24"/>
        <v>0.11009174311926606</v>
      </c>
      <c r="AZ128" s="77">
        <f t="shared" si="24"/>
        <v>0.03669724770642202</v>
      </c>
      <c r="BA128" s="77">
        <f t="shared" si="24"/>
        <v>0.07339449541284404</v>
      </c>
      <c r="BB128" s="77">
        <f t="shared" si="24"/>
        <v>0.09174311926605505</v>
      </c>
      <c r="BC128" s="77">
        <f t="shared" si="24"/>
        <v>0.11009174311926606</v>
      </c>
      <c r="BD128" s="77">
        <f t="shared" si="24"/>
        <v>0.045871559633027525</v>
      </c>
      <c r="BE128" s="77">
        <f t="shared" si="24"/>
        <v>0.11009174311926606</v>
      </c>
      <c r="BF128" s="77">
        <f t="shared" si="24"/>
        <v>0.3669724770642202</v>
      </c>
      <c r="BG128" s="70"/>
      <c r="BH128" s="70"/>
    </row>
    <row r="129" spans="4:58" ht="15">
      <c r="D129" s="69"/>
      <c r="J129" s="4">
        <v>0</v>
      </c>
      <c r="K129" s="49" t="s">
        <v>163</v>
      </c>
      <c r="L129" s="49"/>
      <c r="M129" s="77">
        <f t="shared" si="15"/>
        <v>0.05504587155963303</v>
      </c>
      <c r="N129" s="77">
        <f aca="true" t="shared" si="25" ref="N129:BF129">+N121*1/N$122</f>
        <v>0.045871559633027525</v>
      </c>
      <c r="O129" s="77">
        <f t="shared" si="25"/>
        <v>0.01834862385321101</v>
      </c>
      <c r="P129" s="77">
        <f t="shared" si="25"/>
        <v>0.05504587155963303</v>
      </c>
      <c r="Q129" s="77">
        <f t="shared" si="25"/>
        <v>0.03669724770642202</v>
      </c>
      <c r="R129" s="77">
        <f t="shared" si="25"/>
        <v>0.03669724770642202</v>
      </c>
      <c r="S129" s="77">
        <f t="shared" si="25"/>
        <v>0.027522935779816515</v>
      </c>
      <c r="T129" s="77">
        <f t="shared" si="25"/>
        <v>0.009174311926605505</v>
      </c>
      <c r="U129" s="77">
        <f t="shared" si="25"/>
        <v>0.027522935779816515</v>
      </c>
      <c r="V129" s="77">
        <f t="shared" si="25"/>
        <v>0.01834862385321101</v>
      </c>
      <c r="W129" s="77">
        <f t="shared" si="25"/>
        <v>0.009174311926605505</v>
      </c>
      <c r="X129" s="77">
        <f t="shared" si="25"/>
        <v>0.01834862385321101</v>
      </c>
      <c r="Y129" s="77">
        <f t="shared" si="25"/>
        <v>0</v>
      </c>
      <c r="Z129" s="77">
        <f t="shared" si="25"/>
        <v>0</v>
      </c>
      <c r="AA129" s="77">
        <f t="shared" si="25"/>
        <v>0.027522935779816515</v>
      </c>
      <c r="AB129" s="77">
        <f t="shared" si="25"/>
        <v>0.009174311926605505</v>
      </c>
      <c r="AC129" s="77">
        <f t="shared" si="25"/>
        <v>0.009174311926605505</v>
      </c>
      <c r="AD129" s="77">
        <f t="shared" si="25"/>
        <v>0</v>
      </c>
      <c r="AE129" s="77">
        <f t="shared" si="25"/>
        <v>0.01834862385321101</v>
      </c>
      <c r="AF129" s="77">
        <f t="shared" si="25"/>
        <v>0.01834862385321101</v>
      </c>
      <c r="AG129" s="77">
        <f t="shared" si="25"/>
        <v>0.009174311926605505</v>
      </c>
      <c r="AH129" s="77">
        <f t="shared" si="25"/>
        <v>0</v>
      </c>
      <c r="AI129" s="77">
        <f t="shared" si="25"/>
        <v>0.009174311926605505</v>
      </c>
      <c r="AJ129" s="77">
        <f t="shared" si="25"/>
        <v>0</v>
      </c>
      <c r="AK129" s="77">
        <f t="shared" si="25"/>
        <v>0.01834862385321101</v>
      </c>
      <c r="AL129" s="77">
        <f t="shared" si="25"/>
        <v>0.01834862385321101</v>
      </c>
      <c r="AM129" s="77">
        <f t="shared" si="25"/>
        <v>0</v>
      </c>
      <c r="AN129" s="77">
        <f t="shared" si="25"/>
        <v>0.009174311926605505</v>
      </c>
      <c r="AO129" s="77">
        <f t="shared" si="25"/>
        <v>0</v>
      </c>
      <c r="AP129" s="77">
        <f t="shared" si="25"/>
        <v>0</v>
      </c>
      <c r="AQ129" s="77">
        <f t="shared" si="25"/>
        <v>0</v>
      </c>
      <c r="AR129" s="77">
        <f t="shared" si="25"/>
        <v>0.027522935779816515</v>
      </c>
      <c r="AS129" s="77">
        <f t="shared" si="25"/>
        <v>0</v>
      </c>
      <c r="AT129" s="77">
        <f t="shared" si="25"/>
        <v>0.009174311926605505</v>
      </c>
      <c r="AU129" s="77">
        <f t="shared" si="25"/>
        <v>0.009174311926605505</v>
      </c>
      <c r="AV129" s="77">
        <f t="shared" si="25"/>
        <v>0.01834862385321101</v>
      </c>
      <c r="AW129" s="77">
        <f t="shared" si="25"/>
        <v>0.01834862385321101</v>
      </c>
      <c r="AX129" s="77">
        <f t="shared" si="25"/>
        <v>0.01834862385321101</v>
      </c>
      <c r="AY129" s="77">
        <f t="shared" si="25"/>
        <v>0.03669724770642202</v>
      </c>
      <c r="AZ129" s="77">
        <f t="shared" si="25"/>
        <v>0.03669724770642202</v>
      </c>
      <c r="BA129" s="77">
        <f t="shared" si="25"/>
        <v>0.07339449541284404</v>
      </c>
      <c r="BB129" s="77">
        <f t="shared" si="25"/>
        <v>0.027522935779816515</v>
      </c>
      <c r="BC129" s="77">
        <f t="shared" si="25"/>
        <v>0.045871559633027525</v>
      </c>
      <c r="BD129" s="77">
        <f t="shared" si="25"/>
        <v>0.027522935779816515</v>
      </c>
      <c r="BE129" s="77">
        <f t="shared" si="25"/>
        <v>0.01834862385321101</v>
      </c>
      <c r="BF129" s="77">
        <f t="shared" si="25"/>
        <v>0.01834862385321101</v>
      </c>
    </row>
    <row r="130" spans="4:58" ht="15">
      <c r="D130" s="69"/>
      <c r="M130" s="75">
        <f aca="true" t="shared" si="26" ref="M130:BF130">SUM(M124:M129)</f>
        <v>1</v>
      </c>
      <c r="N130" s="75">
        <f t="shared" si="26"/>
        <v>1</v>
      </c>
      <c r="O130" s="75">
        <f t="shared" si="26"/>
        <v>1</v>
      </c>
      <c r="P130" s="75">
        <f t="shared" si="26"/>
        <v>1</v>
      </c>
      <c r="Q130" s="75">
        <f t="shared" si="26"/>
        <v>1</v>
      </c>
      <c r="R130" s="75">
        <f t="shared" si="26"/>
        <v>1</v>
      </c>
      <c r="S130" s="75">
        <f t="shared" si="26"/>
        <v>1</v>
      </c>
      <c r="T130" s="75">
        <f t="shared" si="26"/>
        <v>1</v>
      </c>
      <c r="U130" s="75">
        <f t="shared" si="26"/>
        <v>1</v>
      </c>
      <c r="V130" s="75">
        <f t="shared" si="26"/>
        <v>1</v>
      </c>
      <c r="W130" s="75">
        <f t="shared" si="26"/>
        <v>1</v>
      </c>
      <c r="X130" s="75">
        <f t="shared" si="26"/>
        <v>1</v>
      </c>
      <c r="Y130" s="75">
        <f t="shared" si="26"/>
        <v>1</v>
      </c>
      <c r="Z130" s="75">
        <f t="shared" si="26"/>
        <v>1</v>
      </c>
      <c r="AA130" s="75">
        <f t="shared" si="26"/>
        <v>1</v>
      </c>
      <c r="AB130" s="75">
        <f t="shared" si="26"/>
        <v>1</v>
      </c>
      <c r="AC130" s="75">
        <f t="shared" si="26"/>
        <v>1</v>
      </c>
      <c r="AD130" s="75">
        <f t="shared" si="26"/>
        <v>1</v>
      </c>
      <c r="AE130" s="75">
        <f t="shared" si="26"/>
        <v>1</v>
      </c>
      <c r="AF130" s="75">
        <f t="shared" si="26"/>
        <v>1</v>
      </c>
      <c r="AG130" s="75">
        <f t="shared" si="26"/>
        <v>1</v>
      </c>
      <c r="AH130" s="75">
        <f t="shared" si="26"/>
        <v>1</v>
      </c>
      <c r="AI130" s="75">
        <f t="shared" si="26"/>
        <v>1</v>
      </c>
      <c r="AJ130" s="75">
        <f t="shared" si="26"/>
        <v>0.9999999999999999</v>
      </c>
      <c r="AK130" s="75">
        <f t="shared" si="26"/>
        <v>1</v>
      </c>
      <c r="AL130" s="75">
        <f t="shared" si="26"/>
        <v>1</v>
      </c>
      <c r="AM130" s="75">
        <f t="shared" si="26"/>
        <v>1</v>
      </c>
      <c r="AN130" s="75">
        <f t="shared" si="26"/>
        <v>1</v>
      </c>
      <c r="AO130" s="75">
        <f t="shared" si="26"/>
        <v>1</v>
      </c>
      <c r="AP130" s="75">
        <f t="shared" si="26"/>
        <v>1</v>
      </c>
      <c r="AQ130" s="75">
        <f t="shared" si="26"/>
        <v>1</v>
      </c>
      <c r="AR130" s="75">
        <f t="shared" si="26"/>
        <v>1</v>
      </c>
      <c r="AS130" s="75">
        <f t="shared" si="26"/>
        <v>1</v>
      </c>
      <c r="AT130" s="75">
        <f t="shared" si="26"/>
        <v>1</v>
      </c>
      <c r="AU130" s="75">
        <f t="shared" si="26"/>
        <v>1.0000000000000002</v>
      </c>
      <c r="AV130" s="75">
        <f t="shared" si="26"/>
        <v>1</v>
      </c>
      <c r="AW130" s="75">
        <f t="shared" si="26"/>
        <v>1</v>
      </c>
      <c r="AX130" s="75">
        <f t="shared" si="26"/>
        <v>1</v>
      </c>
      <c r="AY130" s="75">
        <f t="shared" si="26"/>
        <v>1</v>
      </c>
      <c r="AZ130" s="75">
        <f t="shared" si="26"/>
        <v>1.0000000000000002</v>
      </c>
      <c r="BA130" s="75">
        <f t="shared" si="26"/>
        <v>1</v>
      </c>
      <c r="BB130" s="75">
        <f t="shared" si="26"/>
        <v>1</v>
      </c>
      <c r="BC130" s="75">
        <f t="shared" si="26"/>
        <v>1</v>
      </c>
      <c r="BD130" s="75">
        <f t="shared" si="26"/>
        <v>1</v>
      </c>
      <c r="BE130" s="75">
        <f t="shared" si="26"/>
        <v>1</v>
      </c>
      <c r="BF130" s="75">
        <f t="shared" si="26"/>
        <v>1</v>
      </c>
    </row>
    <row r="131" spans="4:58" ht="15">
      <c r="D131" s="69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</row>
    <row r="132" spans="4:58" ht="15">
      <c r="D132" s="69"/>
      <c r="J132" s="4">
        <v>1</v>
      </c>
      <c r="K132" s="49" t="s">
        <v>0</v>
      </c>
      <c r="M132" s="75">
        <f>+M116*$J116</f>
        <v>5</v>
      </c>
      <c r="N132" s="75">
        <f>+N116*$J116</f>
        <v>3</v>
      </c>
      <c r="O132" s="75">
        <f aca="true" t="shared" si="27" ref="O132:BF137">+O116*$J116</f>
        <v>1</v>
      </c>
      <c r="P132" s="75">
        <f t="shared" si="27"/>
        <v>7</v>
      </c>
      <c r="Q132" s="75">
        <f t="shared" si="27"/>
        <v>9</v>
      </c>
      <c r="R132" s="75">
        <f t="shared" si="27"/>
        <v>7</v>
      </c>
      <c r="S132" s="75">
        <f t="shared" si="27"/>
        <v>4</v>
      </c>
      <c r="T132" s="75">
        <f t="shared" si="27"/>
        <v>2</v>
      </c>
      <c r="U132" s="75">
        <f t="shared" si="27"/>
        <v>5</v>
      </c>
      <c r="V132" s="75">
        <f t="shared" si="27"/>
        <v>9</v>
      </c>
      <c r="W132" s="75">
        <f t="shared" si="27"/>
        <v>0</v>
      </c>
      <c r="X132" s="75">
        <f t="shared" si="27"/>
        <v>4</v>
      </c>
      <c r="Y132" s="75">
        <f t="shared" si="27"/>
        <v>3</v>
      </c>
      <c r="Z132" s="75">
        <f t="shared" si="27"/>
        <v>2</v>
      </c>
      <c r="AA132" s="75">
        <f t="shared" si="27"/>
        <v>16</v>
      </c>
      <c r="AB132" s="75">
        <f t="shared" si="27"/>
        <v>2</v>
      </c>
      <c r="AC132" s="75">
        <f t="shared" si="27"/>
        <v>1</v>
      </c>
      <c r="AD132" s="75">
        <f t="shared" si="27"/>
        <v>0</v>
      </c>
      <c r="AE132" s="75">
        <f t="shared" si="27"/>
        <v>1</v>
      </c>
      <c r="AF132" s="75">
        <f t="shared" si="27"/>
        <v>1</v>
      </c>
      <c r="AG132" s="75">
        <f t="shared" si="27"/>
        <v>1</v>
      </c>
      <c r="AH132" s="75">
        <f t="shared" si="27"/>
        <v>2</v>
      </c>
      <c r="AI132" s="75">
        <f t="shared" si="27"/>
        <v>2</v>
      </c>
      <c r="AJ132" s="75">
        <f t="shared" si="27"/>
        <v>19</v>
      </c>
      <c r="AK132" s="75">
        <f t="shared" si="27"/>
        <v>13</v>
      </c>
      <c r="AL132" s="75">
        <f t="shared" si="27"/>
        <v>14</v>
      </c>
      <c r="AM132" s="75">
        <f t="shared" si="27"/>
        <v>6</v>
      </c>
      <c r="AN132" s="75">
        <f t="shared" si="27"/>
        <v>20</v>
      </c>
      <c r="AO132" s="75">
        <f t="shared" si="27"/>
        <v>10</v>
      </c>
      <c r="AP132" s="75">
        <f t="shared" si="27"/>
        <v>0</v>
      </c>
      <c r="AQ132" s="75">
        <f t="shared" si="27"/>
        <v>3</v>
      </c>
      <c r="AR132" s="75">
        <f t="shared" si="27"/>
        <v>44</v>
      </c>
      <c r="AS132" s="75">
        <f t="shared" si="27"/>
        <v>10</v>
      </c>
      <c r="AT132" s="75">
        <f t="shared" si="27"/>
        <v>26</v>
      </c>
      <c r="AU132" s="75">
        <f t="shared" si="27"/>
        <v>23</v>
      </c>
      <c r="AV132" s="75">
        <f t="shared" si="27"/>
        <v>28</v>
      </c>
      <c r="AW132" s="75">
        <f t="shared" si="27"/>
        <v>12</v>
      </c>
      <c r="AX132" s="75">
        <f t="shared" si="27"/>
        <v>2</v>
      </c>
      <c r="AY132" s="75">
        <f t="shared" si="27"/>
        <v>14</v>
      </c>
      <c r="AZ132" s="75">
        <f t="shared" si="27"/>
        <v>15</v>
      </c>
      <c r="BA132" s="75">
        <f t="shared" si="27"/>
        <v>16</v>
      </c>
      <c r="BB132" s="75">
        <f t="shared" si="27"/>
        <v>15</v>
      </c>
      <c r="BC132" s="75">
        <f t="shared" si="27"/>
        <v>9</v>
      </c>
      <c r="BD132" s="75">
        <f t="shared" si="27"/>
        <v>13</v>
      </c>
      <c r="BE132" s="75">
        <f t="shared" si="27"/>
        <v>7</v>
      </c>
      <c r="BF132" s="75">
        <f t="shared" si="27"/>
        <v>2</v>
      </c>
    </row>
    <row r="133" spans="4:58" ht="15">
      <c r="D133" s="69"/>
      <c r="J133" s="4">
        <v>2</v>
      </c>
      <c r="K133" s="49" t="s">
        <v>1</v>
      </c>
      <c r="M133" s="75">
        <f>+M117*J117</f>
        <v>38</v>
      </c>
      <c r="N133" s="75">
        <f aca="true" t="shared" si="28" ref="N133:AC133">+N117*$J117</f>
        <v>36</v>
      </c>
      <c r="O133" s="75">
        <f t="shared" si="28"/>
        <v>4</v>
      </c>
      <c r="P133" s="75">
        <f t="shared" si="28"/>
        <v>18</v>
      </c>
      <c r="Q133" s="75">
        <f t="shared" si="28"/>
        <v>30</v>
      </c>
      <c r="R133" s="75">
        <f t="shared" si="28"/>
        <v>60</v>
      </c>
      <c r="S133" s="75">
        <f t="shared" si="28"/>
        <v>12</v>
      </c>
      <c r="T133" s="75">
        <f t="shared" si="28"/>
        <v>2</v>
      </c>
      <c r="U133" s="75">
        <f t="shared" si="28"/>
        <v>26</v>
      </c>
      <c r="V133" s="75">
        <f t="shared" si="28"/>
        <v>16</v>
      </c>
      <c r="W133" s="75">
        <f t="shared" si="28"/>
        <v>4</v>
      </c>
      <c r="X133" s="75">
        <f t="shared" si="28"/>
        <v>12</v>
      </c>
      <c r="Y133" s="75">
        <f t="shared" si="28"/>
        <v>10</v>
      </c>
      <c r="Z133" s="75">
        <f t="shared" si="28"/>
        <v>12</v>
      </c>
      <c r="AA133" s="75">
        <f t="shared" si="28"/>
        <v>64</v>
      </c>
      <c r="AB133" s="75">
        <f t="shared" si="28"/>
        <v>2</v>
      </c>
      <c r="AC133" s="75">
        <f t="shared" si="28"/>
        <v>0</v>
      </c>
      <c r="AD133" s="75">
        <f t="shared" si="27"/>
        <v>4</v>
      </c>
      <c r="AE133" s="75">
        <f t="shared" si="27"/>
        <v>10</v>
      </c>
      <c r="AF133" s="75">
        <f t="shared" si="27"/>
        <v>30</v>
      </c>
      <c r="AG133" s="75">
        <f t="shared" si="27"/>
        <v>24</v>
      </c>
      <c r="AH133" s="75">
        <f t="shared" si="27"/>
        <v>6</v>
      </c>
      <c r="AI133" s="75">
        <f t="shared" si="27"/>
        <v>6</v>
      </c>
      <c r="AJ133" s="75">
        <f t="shared" si="27"/>
        <v>84</v>
      </c>
      <c r="AK133" s="75">
        <f t="shared" si="27"/>
        <v>68</v>
      </c>
      <c r="AL133" s="75">
        <f t="shared" si="27"/>
        <v>50</v>
      </c>
      <c r="AM133" s="75">
        <f t="shared" si="27"/>
        <v>48</v>
      </c>
      <c r="AN133" s="75">
        <f t="shared" si="27"/>
        <v>52</v>
      </c>
      <c r="AO133" s="75">
        <f t="shared" si="27"/>
        <v>18</v>
      </c>
      <c r="AP133" s="75">
        <f t="shared" si="27"/>
        <v>8</v>
      </c>
      <c r="AQ133" s="75">
        <f t="shared" si="27"/>
        <v>6</v>
      </c>
      <c r="AR133" s="75">
        <f t="shared" si="27"/>
        <v>88</v>
      </c>
      <c r="AS133" s="75">
        <f t="shared" si="27"/>
        <v>36</v>
      </c>
      <c r="AT133" s="75">
        <f t="shared" si="27"/>
        <v>76</v>
      </c>
      <c r="AU133" s="75">
        <f t="shared" si="27"/>
        <v>66</v>
      </c>
      <c r="AV133" s="75">
        <f t="shared" si="27"/>
        <v>54</v>
      </c>
      <c r="AW133" s="75">
        <f t="shared" si="27"/>
        <v>68</v>
      </c>
      <c r="AX133" s="75">
        <f t="shared" si="27"/>
        <v>10</v>
      </c>
      <c r="AY133" s="75">
        <f t="shared" si="27"/>
        <v>76</v>
      </c>
      <c r="AZ133" s="75">
        <f t="shared" si="27"/>
        <v>80</v>
      </c>
      <c r="BA133" s="75">
        <f t="shared" si="27"/>
        <v>42</v>
      </c>
      <c r="BB133" s="75">
        <f t="shared" si="27"/>
        <v>62</v>
      </c>
      <c r="BC133" s="75">
        <f t="shared" si="27"/>
        <v>52</v>
      </c>
      <c r="BD133" s="75">
        <f t="shared" si="27"/>
        <v>48</v>
      </c>
      <c r="BE133" s="75">
        <f t="shared" si="27"/>
        <v>28</v>
      </c>
      <c r="BF133" s="75">
        <f t="shared" si="27"/>
        <v>4</v>
      </c>
    </row>
    <row r="134" spans="4:58" ht="15">
      <c r="D134" s="69"/>
      <c r="J134" s="4">
        <v>3</v>
      </c>
      <c r="K134" s="49" t="s">
        <v>2</v>
      </c>
      <c r="M134" s="75">
        <f>+M118*J118</f>
        <v>60</v>
      </c>
      <c r="N134" s="75">
        <f>+N118*$J118</f>
        <v>75</v>
      </c>
      <c r="O134" s="75">
        <f t="shared" si="27"/>
        <v>15</v>
      </c>
      <c r="P134" s="75">
        <f t="shared" si="27"/>
        <v>42</v>
      </c>
      <c r="Q134" s="75">
        <f t="shared" si="27"/>
        <v>111</v>
      </c>
      <c r="R134" s="75">
        <f t="shared" si="27"/>
        <v>78</v>
      </c>
      <c r="S134" s="75">
        <f t="shared" si="27"/>
        <v>36</v>
      </c>
      <c r="T134" s="75">
        <f t="shared" si="27"/>
        <v>51</v>
      </c>
      <c r="U134" s="75">
        <f t="shared" si="27"/>
        <v>60</v>
      </c>
      <c r="V134" s="75">
        <f t="shared" si="27"/>
        <v>48</v>
      </c>
      <c r="W134" s="75">
        <f t="shared" si="27"/>
        <v>27</v>
      </c>
      <c r="X134" s="75">
        <f t="shared" si="27"/>
        <v>120</v>
      </c>
      <c r="Y134" s="75">
        <f t="shared" si="27"/>
        <v>27</v>
      </c>
      <c r="Z134" s="75">
        <f t="shared" si="27"/>
        <v>42</v>
      </c>
      <c r="AA134" s="75">
        <f t="shared" si="27"/>
        <v>99</v>
      </c>
      <c r="AB134" s="75">
        <f t="shared" si="27"/>
        <v>33</v>
      </c>
      <c r="AC134" s="75">
        <f t="shared" si="27"/>
        <v>9</v>
      </c>
      <c r="AD134" s="75">
        <f t="shared" si="27"/>
        <v>6</v>
      </c>
      <c r="AE134" s="75">
        <f t="shared" si="27"/>
        <v>21</v>
      </c>
      <c r="AF134" s="75">
        <f t="shared" si="27"/>
        <v>141</v>
      </c>
      <c r="AG134" s="75">
        <f t="shared" si="27"/>
        <v>60</v>
      </c>
      <c r="AH134" s="75">
        <f t="shared" si="27"/>
        <v>48</v>
      </c>
      <c r="AI134" s="75">
        <f t="shared" si="27"/>
        <v>45</v>
      </c>
      <c r="AJ134" s="75">
        <f t="shared" si="27"/>
        <v>75</v>
      </c>
      <c r="AK134" s="75">
        <f t="shared" si="27"/>
        <v>99</v>
      </c>
      <c r="AL134" s="75">
        <f t="shared" si="27"/>
        <v>102</v>
      </c>
      <c r="AM134" s="75">
        <f t="shared" si="27"/>
        <v>60</v>
      </c>
      <c r="AN134" s="75">
        <f t="shared" si="27"/>
        <v>78</v>
      </c>
      <c r="AO134" s="75">
        <f t="shared" si="27"/>
        <v>78</v>
      </c>
      <c r="AP134" s="75">
        <f t="shared" si="27"/>
        <v>18</v>
      </c>
      <c r="AQ134" s="75">
        <f t="shared" si="27"/>
        <v>21</v>
      </c>
      <c r="AR134" s="75">
        <f t="shared" si="27"/>
        <v>39</v>
      </c>
      <c r="AS134" s="75">
        <f t="shared" si="27"/>
        <v>81</v>
      </c>
      <c r="AT134" s="75">
        <f t="shared" si="27"/>
        <v>66</v>
      </c>
      <c r="AU134" s="75">
        <f t="shared" si="27"/>
        <v>81</v>
      </c>
      <c r="AV134" s="75">
        <f t="shared" si="27"/>
        <v>81</v>
      </c>
      <c r="AW134" s="75">
        <f t="shared" si="27"/>
        <v>75</v>
      </c>
      <c r="AX134" s="75">
        <f t="shared" si="27"/>
        <v>24</v>
      </c>
      <c r="AY134" s="75">
        <f t="shared" si="27"/>
        <v>51</v>
      </c>
      <c r="AZ134" s="75">
        <f t="shared" si="27"/>
        <v>93</v>
      </c>
      <c r="BA134" s="75">
        <f t="shared" si="27"/>
        <v>75</v>
      </c>
      <c r="BB134" s="75">
        <f t="shared" si="27"/>
        <v>66</v>
      </c>
      <c r="BC134" s="75">
        <f t="shared" si="27"/>
        <v>57</v>
      </c>
      <c r="BD134" s="75">
        <f t="shared" si="27"/>
        <v>84</v>
      </c>
      <c r="BE134" s="75">
        <f t="shared" si="27"/>
        <v>78</v>
      </c>
      <c r="BF134" s="75">
        <f t="shared" si="27"/>
        <v>21</v>
      </c>
    </row>
    <row r="135" spans="4:58" ht="15">
      <c r="D135" s="69"/>
      <c r="J135" s="4">
        <v>4</v>
      </c>
      <c r="K135" s="49" t="s">
        <v>3</v>
      </c>
      <c r="M135" s="75">
        <f>+M119*J119</f>
        <v>192</v>
      </c>
      <c r="N135" s="75">
        <f>+N119*$J119</f>
        <v>196</v>
      </c>
      <c r="O135" s="75">
        <f t="shared" si="27"/>
        <v>156</v>
      </c>
      <c r="P135" s="75">
        <f t="shared" si="27"/>
        <v>224</v>
      </c>
      <c r="Q135" s="75">
        <f t="shared" si="27"/>
        <v>124</v>
      </c>
      <c r="R135" s="75">
        <f t="shared" si="27"/>
        <v>120</v>
      </c>
      <c r="S135" s="75">
        <f t="shared" si="27"/>
        <v>224</v>
      </c>
      <c r="T135" s="75">
        <f t="shared" si="27"/>
        <v>204</v>
      </c>
      <c r="U135" s="75">
        <f t="shared" si="27"/>
        <v>176</v>
      </c>
      <c r="V135" s="75">
        <f t="shared" si="27"/>
        <v>148</v>
      </c>
      <c r="W135" s="75">
        <f t="shared" si="27"/>
        <v>240</v>
      </c>
      <c r="X135" s="75">
        <f t="shared" si="27"/>
        <v>164</v>
      </c>
      <c r="Y135" s="75">
        <f t="shared" si="27"/>
        <v>192</v>
      </c>
      <c r="Z135" s="75">
        <f t="shared" si="27"/>
        <v>192</v>
      </c>
      <c r="AA135" s="75">
        <f t="shared" si="27"/>
        <v>64</v>
      </c>
      <c r="AB135" s="75">
        <f t="shared" si="27"/>
        <v>224</v>
      </c>
      <c r="AC135" s="75">
        <f t="shared" si="27"/>
        <v>224</v>
      </c>
      <c r="AD135" s="75">
        <f t="shared" si="27"/>
        <v>156</v>
      </c>
      <c r="AE135" s="75">
        <f t="shared" si="27"/>
        <v>188</v>
      </c>
      <c r="AF135" s="75">
        <f t="shared" si="27"/>
        <v>120</v>
      </c>
      <c r="AG135" s="75">
        <f t="shared" si="27"/>
        <v>200</v>
      </c>
      <c r="AH135" s="75">
        <f t="shared" si="27"/>
        <v>216</v>
      </c>
      <c r="AI135" s="75">
        <f t="shared" si="27"/>
        <v>208</v>
      </c>
      <c r="AJ135" s="75">
        <f t="shared" si="27"/>
        <v>36</v>
      </c>
      <c r="AK135" s="75">
        <f t="shared" si="27"/>
        <v>76</v>
      </c>
      <c r="AL135" s="75">
        <f t="shared" si="27"/>
        <v>112</v>
      </c>
      <c r="AM135" s="75">
        <f t="shared" si="27"/>
        <v>176</v>
      </c>
      <c r="AN135" s="75">
        <f t="shared" si="27"/>
        <v>112</v>
      </c>
      <c r="AO135" s="75">
        <f t="shared" si="27"/>
        <v>176</v>
      </c>
      <c r="AP135" s="75">
        <f t="shared" si="27"/>
        <v>208</v>
      </c>
      <c r="AQ135" s="75">
        <f t="shared" si="27"/>
        <v>248</v>
      </c>
      <c r="AR135" s="75">
        <f t="shared" si="27"/>
        <v>8</v>
      </c>
      <c r="AS135" s="75">
        <f t="shared" si="27"/>
        <v>176</v>
      </c>
      <c r="AT135" s="75">
        <f t="shared" si="27"/>
        <v>68</v>
      </c>
      <c r="AU135" s="75">
        <f t="shared" si="27"/>
        <v>76</v>
      </c>
      <c r="AV135" s="75">
        <f t="shared" si="27"/>
        <v>68</v>
      </c>
      <c r="AW135" s="75">
        <f t="shared" si="27"/>
        <v>104</v>
      </c>
      <c r="AX135" s="75">
        <f t="shared" si="27"/>
        <v>224</v>
      </c>
      <c r="AY135" s="75">
        <f t="shared" si="27"/>
        <v>96</v>
      </c>
      <c r="AZ135" s="75">
        <f t="shared" si="27"/>
        <v>60</v>
      </c>
      <c r="BA135" s="75">
        <f t="shared" si="27"/>
        <v>124</v>
      </c>
      <c r="BB135" s="75">
        <f t="shared" si="27"/>
        <v>112</v>
      </c>
      <c r="BC135" s="75">
        <f t="shared" si="27"/>
        <v>152</v>
      </c>
      <c r="BD135" s="75">
        <f t="shared" si="27"/>
        <v>144</v>
      </c>
      <c r="BE135" s="75">
        <f t="shared" si="27"/>
        <v>192</v>
      </c>
      <c r="BF135" s="75">
        <f t="shared" si="27"/>
        <v>224</v>
      </c>
    </row>
    <row r="136" spans="4:58" ht="15">
      <c r="D136" s="69"/>
      <c r="J136" s="4">
        <v>5</v>
      </c>
      <c r="K136" s="49" t="s">
        <v>4</v>
      </c>
      <c r="M136" s="75">
        <f>+M120*J120</f>
        <v>55</v>
      </c>
      <c r="N136" s="75">
        <f>+N120*$J120</f>
        <v>45</v>
      </c>
      <c r="O136" s="75">
        <f t="shared" si="27"/>
        <v>300</v>
      </c>
      <c r="P136" s="75">
        <f t="shared" si="27"/>
        <v>85</v>
      </c>
      <c r="Q136" s="75">
        <f t="shared" si="27"/>
        <v>65</v>
      </c>
      <c r="R136" s="75">
        <f t="shared" si="27"/>
        <v>60</v>
      </c>
      <c r="S136" s="75">
        <f t="shared" si="27"/>
        <v>140</v>
      </c>
      <c r="T136" s="75">
        <f t="shared" si="27"/>
        <v>185</v>
      </c>
      <c r="U136" s="75">
        <f t="shared" si="27"/>
        <v>120</v>
      </c>
      <c r="V136" s="75">
        <f t="shared" si="27"/>
        <v>185</v>
      </c>
      <c r="W136" s="75">
        <f t="shared" si="27"/>
        <v>185</v>
      </c>
      <c r="X136" s="75">
        <f t="shared" si="27"/>
        <v>80</v>
      </c>
      <c r="Y136" s="75">
        <f t="shared" si="27"/>
        <v>220</v>
      </c>
      <c r="Z136" s="75">
        <f t="shared" si="27"/>
        <v>195</v>
      </c>
      <c r="AA136" s="75">
        <f t="shared" si="27"/>
        <v>45</v>
      </c>
      <c r="AB136" s="75">
        <f t="shared" si="27"/>
        <v>190</v>
      </c>
      <c r="AC136" s="75">
        <f t="shared" si="27"/>
        <v>240</v>
      </c>
      <c r="AD136" s="75">
        <f t="shared" si="27"/>
        <v>330</v>
      </c>
      <c r="AE136" s="75">
        <f t="shared" si="27"/>
        <v>235</v>
      </c>
      <c r="AF136" s="75">
        <f t="shared" si="27"/>
        <v>70</v>
      </c>
      <c r="AG136" s="75">
        <f t="shared" si="27"/>
        <v>125</v>
      </c>
      <c r="AH136" s="75">
        <f t="shared" si="27"/>
        <v>170</v>
      </c>
      <c r="AI136" s="75">
        <f t="shared" si="27"/>
        <v>180</v>
      </c>
      <c r="AJ136" s="75">
        <f t="shared" si="27"/>
        <v>70</v>
      </c>
      <c r="AK136" s="75">
        <f t="shared" si="27"/>
        <v>40</v>
      </c>
      <c r="AL136" s="75">
        <f t="shared" si="27"/>
        <v>30</v>
      </c>
      <c r="AM136" s="75">
        <f t="shared" si="27"/>
        <v>75</v>
      </c>
      <c r="AN136" s="75">
        <f t="shared" si="27"/>
        <v>40</v>
      </c>
      <c r="AO136" s="75">
        <f t="shared" si="27"/>
        <v>100</v>
      </c>
      <c r="AP136" s="75">
        <f t="shared" si="27"/>
        <v>235</v>
      </c>
      <c r="AQ136" s="75">
        <f t="shared" si="27"/>
        <v>170</v>
      </c>
      <c r="AR136" s="75">
        <f t="shared" si="27"/>
        <v>15</v>
      </c>
      <c r="AS136" s="75">
        <f t="shared" si="27"/>
        <v>50</v>
      </c>
      <c r="AT136" s="75">
        <f t="shared" si="27"/>
        <v>25</v>
      </c>
      <c r="AU136" s="75">
        <f t="shared" si="27"/>
        <v>30</v>
      </c>
      <c r="AV136" s="75">
        <f t="shared" si="27"/>
        <v>40</v>
      </c>
      <c r="AW136" s="75">
        <f t="shared" si="27"/>
        <v>50</v>
      </c>
      <c r="AX136" s="75">
        <f t="shared" si="27"/>
        <v>180</v>
      </c>
      <c r="AY136" s="75">
        <f t="shared" si="27"/>
        <v>60</v>
      </c>
      <c r="AZ136" s="75">
        <f t="shared" si="27"/>
        <v>20</v>
      </c>
      <c r="BA136" s="75">
        <f t="shared" si="27"/>
        <v>40</v>
      </c>
      <c r="BB136" s="75">
        <f t="shared" si="27"/>
        <v>50</v>
      </c>
      <c r="BC136" s="75">
        <f t="shared" si="27"/>
        <v>60</v>
      </c>
      <c r="BD136" s="75">
        <f t="shared" si="27"/>
        <v>25</v>
      </c>
      <c r="BE136" s="75">
        <f t="shared" si="27"/>
        <v>60</v>
      </c>
      <c r="BF136" s="75">
        <f t="shared" si="27"/>
        <v>200</v>
      </c>
    </row>
    <row r="137" spans="4:58" ht="15">
      <c r="D137" s="69"/>
      <c r="J137" s="4">
        <v>0</v>
      </c>
      <c r="K137" s="49" t="s">
        <v>163</v>
      </c>
      <c r="M137" s="75">
        <f>+M121*J121</f>
        <v>0</v>
      </c>
      <c r="N137" s="75">
        <f>+N121*$J121</f>
        <v>0</v>
      </c>
      <c r="O137" s="75">
        <f t="shared" si="27"/>
        <v>0</v>
      </c>
      <c r="P137" s="75">
        <f t="shared" si="27"/>
        <v>0</v>
      </c>
      <c r="Q137" s="75">
        <f t="shared" si="27"/>
        <v>0</v>
      </c>
      <c r="R137" s="75">
        <f t="shared" si="27"/>
        <v>0</v>
      </c>
      <c r="S137" s="75">
        <f t="shared" si="27"/>
        <v>0</v>
      </c>
      <c r="T137" s="75">
        <f t="shared" si="27"/>
        <v>0</v>
      </c>
      <c r="U137" s="75">
        <f t="shared" si="27"/>
        <v>0</v>
      </c>
      <c r="V137" s="75">
        <f t="shared" si="27"/>
        <v>0</v>
      </c>
      <c r="W137" s="75">
        <f t="shared" si="27"/>
        <v>0</v>
      </c>
      <c r="X137" s="75">
        <f t="shared" si="27"/>
        <v>0</v>
      </c>
      <c r="Y137" s="75">
        <f t="shared" si="27"/>
        <v>0</v>
      </c>
      <c r="Z137" s="75">
        <f t="shared" si="27"/>
        <v>0</v>
      </c>
      <c r="AA137" s="75">
        <f t="shared" si="27"/>
        <v>0</v>
      </c>
      <c r="AB137" s="75">
        <f t="shared" si="27"/>
        <v>0</v>
      </c>
      <c r="AC137" s="75">
        <f t="shared" si="27"/>
        <v>0</v>
      </c>
      <c r="AD137" s="75">
        <f t="shared" si="27"/>
        <v>0</v>
      </c>
      <c r="AE137" s="75">
        <f t="shared" si="27"/>
        <v>0</v>
      </c>
      <c r="AF137" s="75">
        <f t="shared" si="27"/>
        <v>0</v>
      </c>
      <c r="AG137" s="75">
        <f t="shared" si="27"/>
        <v>0</v>
      </c>
      <c r="AH137" s="75">
        <f t="shared" si="27"/>
        <v>0</v>
      </c>
      <c r="AI137" s="75">
        <f t="shared" si="27"/>
        <v>0</v>
      </c>
      <c r="AJ137" s="75">
        <f t="shared" si="27"/>
        <v>0</v>
      </c>
      <c r="AK137" s="75">
        <f t="shared" si="27"/>
        <v>0</v>
      </c>
      <c r="AL137" s="75">
        <f t="shared" si="27"/>
        <v>0</v>
      </c>
      <c r="AM137" s="75">
        <f t="shared" si="27"/>
        <v>0</v>
      </c>
      <c r="AN137" s="75">
        <f t="shared" si="27"/>
        <v>0</v>
      </c>
      <c r="AO137" s="75">
        <f t="shared" si="27"/>
        <v>0</v>
      </c>
      <c r="AP137" s="75">
        <f t="shared" si="27"/>
        <v>0</v>
      </c>
      <c r="AQ137" s="75">
        <f t="shared" si="27"/>
        <v>0</v>
      </c>
      <c r="AR137" s="75">
        <f t="shared" si="27"/>
        <v>0</v>
      </c>
      <c r="AS137" s="75">
        <f t="shared" si="27"/>
        <v>0</v>
      </c>
      <c r="AT137" s="75">
        <f t="shared" si="27"/>
        <v>0</v>
      </c>
      <c r="AU137" s="75">
        <f t="shared" si="27"/>
        <v>0</v>
      </c>
      <c r="AV137" s="75">
        <f t="shared" si="27"/>
        <v>0</v>
      </c>
      <c r="AW137" s="75">
        <f t="shared" si="27"/>
        <v>0</v>
      </c>
      <c r="AX137" s="75">
        <f t="shared" si="27"/>
        <v>0</v>
      </c>
      <c r="AY137" s="75">
        <f t="shared" si="27"/>
        <v>0</v>
      </c>
      <c r="AZ137" s="75">
        <f t="shared" si="27"/>
        <v>0</v>
      </c>
      <c r="BA137" s="75">
        <f t="shared" si="27"/>
        <v>0</v>
      </c>
      <c r="BB137" s="75">
        <f t="shared" si="27"/>
        <v>0</v>
      </c>
      <c r="BC137" s="75">
        <f t="shared" si="27"/>
        <v>0</v>
      </c>
      <c r="BD137" s="75">
        <f t="shared" si="27"/>
        <v>0</v>
      </c>
      <c r="BE137" s="75">
        <f t="shared" si="27"/>
        <v>0</v>
      </c>
      <c r="BF137" s="75">
        <f t="shared" si="27"/>
        <v>0</v>
      </c>
    </row>
    <row r="138" ht="15">
      <c r="D138" s="69"/>
    </row>
    <row r="139" ht="15">
      <c r="D139" s="69"/>
    </row>
    <row r="140" ht="15">
      <c r="D140" s="69"/>
    </row>
    <row r="141" spans="2:60" s="81" customFormat="1" ht="15">
      <c r="B141" s="84" t="s">
        <v>288</v>
      </c>
      <c r="D141" s="82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</row>
    <row r="142" ht="15">
      <c r="D142" s="69"/>
    </row>
    <row r="143" spans="1:20" ht="15">
      <c r="A143" s="81"/>
      <c r="B143" s="84" t="s">
        <v>298</v>
      </c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</row>
    <row r="144" spans="1:20" ht="15">
      <c r="A144" s="81"/>
      <c r="B144" s="84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</row>
    <row r="145" spans="1:37" ht="15">
      <c r="A145" s="96"/>
      <c r="B145" s="97"/>
      <c r="C145" s="96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</row>
    <row r="146" spans="4:6" ht="15">
      <c r="D146" s="249" t="s">
        <v>133</v>
      </c>
      <c r="E146" s="247" t="s">
        <v>299</v>
      </c>
      <c r="F146" s="248"/>
    </row>
    <row r="147" spans="4:6" ht="15">
      <c r="D147" s="249"/>
      <c r="E147" s="175" t="s">
        <v>296</v>
      </c>
      <c r="F147" s="174" t="s">
        <v>297</v>
      </c>
    </row>
    <row r="148" spans="4:6" ht="15">
      <c r="D148" s="178" t="s">
        <v>134</v>
      </c>
      <c r="E148" s="180">
        <f>COUNTIF($D$4:$D$114,"Administración")</f>
        <v>1</v>
      </c>
      <c r="F148" s="176">
        <f aca="true" t="shared" si="29" ref="F148:F168">+E148*1/$E$169</f>
        <v>0.009174311926605505</v>
      </c>
    </row>
    <row r="149" spans="4:7" ht="15">
      <c r="D149" s="178" t="s">
        <v>146</v>
      </c>
      <c r="E149" s="181">
        <f>COUNTIF($D$4:$D$114,"Archivo Administrativo")</f>
        <v>0</v>
      </c>
      <c r="F149" s="183">
        <f t="shared" si="29"/>
        <v>0</v>
      </c>
      <c r="G149" t="s">
        <v>300</v>
      </c>
    </row>
    <row r="150" spans="4:6" ht="15">
      <c r="D150" s="178" t="s">
        <v>135</v>
      </c>
      <c r="E150" s="181">
        <f>COUNTIF($D$4:$D$114,"Asociación Mutualista")</f>
        <v>3</v>
      </c>
      <c r="F150" s="176">
        <f t="shared" si="29"/>
        <v>0.027522935779816515</v>
      </c>
    </row>
    <row r="151" spans="4:7" ht="15">
      <c r="D151" s="178" t="s">
        <v>136</v>
      </c>
      <c r="E151" s="181">
        <f>COUNTIF($D$4:$D$114,"Caja")</f>
        <v>0</v>
      </c>
      <c r="F151" s="183">
        <f t="shared" si="29"/>
        <v>0</v>
      </c>
      <c r="G151" t="s">
        <v>301</v>
      </c>
    </row>
    <row r="152" spans="4:6" ht="15">
      <c r="D152" s="178" t="s">
        <v>137</v>
      </c>
      <c r="E152" s="181">
        <f>COUNTIF($D$4:$D$114,"Control de Asistencia")</f>
        <v>3</v>
      </c>
      <c r="F152" s="176">
        <f t="shared" si="29"/>
        <v>0.027522935779816515</v>
      </c>
    </row>
    <row r="153" spans="4:6" ht="15">
      <c r="D153" s="178" t="s">
        <v>138</v>
      </c>
      <c r="E153" s="181">
        <f>COUNTIF($D$4:$D$114,"Legal")</f>
        <v>1</v>
      </c>
      <c r="F153" s="176">
        <f t="shared" si="29"/>
        <v>0.009174311926605505</v>
      </c>
    </row>
    <row r="154" spans="4:6" ht="15">
      <c r="D154" s="178" t="s">
        <v>141</v>
      </c>
      <c r="E154" s="181">
        <f>COUNTIF($D$4:$D$114,"Logística - Almacén")</f>
        <v>3</v>
      </c>
      <c r="F154" s="176">
        <f t="shared" si="29"/>
        <v>0.027522935779816515</v>
      </c>
    </row>
    <row r="155" spans="4:6" ht="15">
      <c r="D155" s="178" t="s">
        <v>153</v>
      </c>
      <c r="E155" s="181">
        <f>COUNTIF($D$4:$D$114,"Logística - Cafetería ")</f>
        <v>6</v>
      </c>
      <c r="F155" s="176">
        <f t="shared" si="29"/>
        <v>0.05504587155963303</v>
      </c>
    </row>
    <row r="156" spans="4:6" ht="15">
      <c r="D156" s="178" t="s">
        <v>142</v>
      </c>
      <c r="E156" s="181">
        <f>COUNTIF($D$4:$D$114,"Logística - Control Patrimonial")</f>
        <v>3</v>
      </c>
      <c r="F156" s="176">
        <f t="shared" si="29"/>
        <v>0.027522935779816515</v>
      </c>
    </row>
    <row r="157" spans="4:6" ht="15">
      <c r="D157" s="178" t="s">
        <v>282</v>
      </c>
      <c r="E157" s="181">
        <f>COUNTIF($D$4:$D$114,"Logística - Compras")</f>
        <v>3</v>
      </c>
      <c r="F157" s="176">
        <f t="shared" si="29"/>
        <v>0.027522935779816515</v>
      </c>
    </row>
    <row r="158" spans="4:6" ht="15">
      <c r="D158" s="178" t="s">
        <v>158</v>
      </c>
      <c r="E158" s="181">
        <f>COUNTIF($D$4:$D$114,"Logística - Pool de Choferes")</f>
        <v>34</v>
      </c>
      <c r="F158" s="176">
        <f t="shared" si="29"/>
        <v>0.3119266055045872</v>
      </c>
    </row>
    <row r="159" spans="4:6" ht="15">
      <c r="D159" s="178" t="s">
        <v>159</v>
      </c>
      <c r="E159" s="181">
        <f>COUNTIF($D$4:$D$114,"Logística - Servicios Generales")</f>
        <v>22</v>
      </c>
      <c r="F159" s="176">
        <f t="shared" si="29"/>
        <v>0.2018348623853211</v>
      </c>
    </row>
    <row r="160" spans="4:6" ht="15">
      <c r="D160" s="178" t="s">
        <v>160</v>
      </c>
      <c r="E160" s="181">
        <f>COUNTIF($D$4:$D$114,"Logística - Transporte y Comunicaciones")</f>
        <v>1</v>
      </c>
      <c r="F160" s="176">
        <f t="shared" si="29"/>
        <v>0.009174311926605505</v>
      </c>
    </row>
    <row r="161" spans="4:6" ht="15">
      <c r="D161" s="178" t="s">
        <v>143</v>
      </c>
      <c r="E161" s="181">
        <f>COUNTIF($D$4:$D$114,"Orientación al Litigante")</f>
        <v>6</v>
      </c>
      <c r="F161" s="176">
        <f t="shared" si="29"/>
        <v>0.05504587155963303</v>
      </c>
    </row>
    <row r="162" spans="4:6" ht="15">
      <c r="D162" s="178" t="s">
        <v>147</v>
      </c>
      <c r="E162" s="181">
        <f>COUNTIF($D$4:$D$114,"Personal")</f>
        <v>5</v>
      </c>
      <c r="F162" s="176">
        <f t="shared" si="29"/>
        <v>0.045871559633027525</v>
      </c>
    </row>
    <row r="163" spans="4:6" ht="15">
      <c r="D163" s="178" t="s">
        <v>155</v>
      </c>
      <c r="E163" s="181">
        <f>COUNTIF($D$4:$D$114,"Personal - Bienestar Social")</f>
        <v>5</v>
      </c>
      <c r="F163" s="176">
        <f t="shared" si="29"/>
        <v>0.045871559633027525</v>
      </c>
    </row>
    <row r="164" spans="4:6" ht="15">
      <c r="D164" s="178" t="s">
        <v>154</v>
      </c>
      <c r="E164" s="181">
        <f>COUNTIF($D$4:$D$114,"Personal - Capacitación")</f>
        <v>2</v>
      </c>
      <c r="F164" s="176">
        <f t="shared" si="29"/>
        <v>0.01834862385321101</v>
      </c>
    </row>
    <row r="165" spans="4:6" ht="15">
      <c r="D165" s="178" t="s">
        <v>157</v>
      </c>
      <c r="E165" s="181">
        <f>COUNTIF($D$4:$D$114,"Personal - Pool de Anfitrionas")</f>
        <v>7</v>
      </c>
      <c r="F165" s="176">
        <f t="shared" si="29"/>
        <v>0.06422018348623854</v>
      </c>
    </row>
    <row r="166" spans="4:6" ht="15">
      <c r="D166" s="178" t="s">
        <v>156</v>
      </c>
      <c r="E166" s="181">
        <f>COUNTIF($D$4:$D$114,"Planes - Informática")</f>
        <v>1</v>
      </c>
      <c r="F166" s="176">
        <f t="shared" si="29"/>
        <v>0.009174311926605505</v>
      </c>
    </row>
    <row r="167" spans="4:6" ht="15">
      <c r="D167" s="178" t="s">
        <v>148</v>
      </c>
      <c r="E167" s="181">
        <f>COUNTIF($D$4:$D$114,"Planes y Presupuesto")</f>
        <v>1</v>
      </c>
      <c r="F167" s="176">
        <f t="shared" si="29"/>
        <v>0.009174311926605505</v>
      </c>
    </row>
    <row r="168" spans="4:6" ht="15">
      <c r="D168" s="179" t="s">
        <v>144</v>
      </c>
      <c r="E168" s="182">
        <f>COUNTIF($D$4:$D$114,"Sala de Lectura ")</f>
        <v>2</v>
      </c>
      <c r="F168" s="177">
        <f t="shared" si="29"/>
        <v>0.01834862385321101</v>
      </c>
    </row>
    <row r="169" spans="4:6" ht="15">
      <c r="D169" s="69"/>
      <c r="E169" s="90">
        <f>SUM(E148:E168)</f>
        <v>109</v>
      </c>
      <c r="F169" s="172">
        <f>SUM(F148:F168)</f>
        <v>0.9999999999999999</v>
      </c>
    </row>
    <row r="170" ht="15">
      <c r="D170" s="69"/>
    </row>
    <row r="171" ht="15">
      <c r="D171" s="69" t="s">
        <v>302</v>
      </c>
    </row>
    <row r="172" ht="15">
      <c r="D172" s="69" t="s">
        <v>303</v>
      </c>
    </row>
    <row r="173" ht="15">
      <c r="D173" s="69"/>
    </row>
    <row r="174" spans="1:20" ht="15">
      <c r="A174" s="81"/>
      <c r="B174" s="84" t="s">
        <v>76</v>
      </c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</row>
    <row r="175" ht="15">
      <c r="D175" s="69"/>
    </row>
    <row r="176" spans="4:11" ht="15">
      <c r="D176" s="91" t="s">
        <v>76</v>
      </c>
      <c r="E176" s="85"/>
      <c r="F176" s="85"/>
      <c r="G176" s="85"/>
      <c r="H176" s="85"/>
      <c r="I176" s="85"/>
      <c r="J176" s="85"/>
      <c r="K176" s="85"/>
    </row>
    <row r="177" spans="4:11" ht="15">
      <c r="D177" s="4" t="s">
        <v>289</v>
      </c>
      <c r="E177" s="4">
        <f>COUNTIF(E4:E114,"Masculino")</f>
        <v>77</v>
      </c>
      <c r="F177" s="85"/>
      <c r="G177" s="85"/>
      <c r="I177" s="89" t="s">
        <v>291</v>
      </c>
      <c r="J177" s="89" t="s">
        <v>292</v>
      </c>
      <c r="K177" s="89" t="s">
        <v>293</v>
      </c>
    </row>
    <row r="178" spans="4:11" ht="15">
      <c r="D178" s="4" t="s">
        <v>290</v>
      </c>
      <c r="E178" s="4">
        <f>COUNTIF(E4:E114,"Femenino")</f>
        <v>32</v>
      </c>
      <c r="F178" s="85"/>
      <c r="G178" s="85"/>
      <c r="I178" s="88" t="s">
        <v>89</v>
      </c>
      <c r="J178" s="86">
        <f>+E177</f>
        <v>77</v>
      </c>
      <c r="K178" s="87">
        <f>(+J178/J180)*100</f>
        <v>70.64220183486239</v>
      </c>
    </row>
    <row r="179" spans="4:11" ht="15">
      <c r="D179" s="85"/>
      <c r="E179" s="85"/>
      <c r="F179" s="85"/>
      <c r="G179" s="85"/>
      <c r="I179" s="88" t="s">
        <v>88</v>
      </c>
      <c r="J179" s="86">
        <f>+E178</f>
        <v>32</v>
      </c>
      <c r="K179" s="87">
        <f>(+J179/J180)*100</f>
        <v>29.357798165137616</v>
      </c>
    </row>
    <row r="180" spans="4:11" ht="15">
      <c r="D180" s="85"/>
      <c r="E180" s="85"/>
      <c r="F180" s="85"/>
      <c r="G180" s="85"/>
      <c r="I180" s="88" t="s">
        <v>294</v>
      </c>
      <c r="J180" s="86">
        <f>SUM(J178:J179)</f>
        <v>109</v>
      </c>
      <c r="K180" s="87">
        <f>+K179+K178</f>
        <v>100</v>
      </c>
    </row>
    <row r="181" spans="4:11" ht="15">
      <c r="D181" s="85"/>
      <c r="E181" s="85"/>
      <c r="F181" s="85"/>
      <c r="G181" s="85"/>
      <c r="H181" s="85"/>
      <c r="I181" s="85"/>
      <c r="J181" s="85"/>
      <c r="K181" s="85"/>
    </row>
    <row r="182" spans="4:11" ht="15">
      <c r="D182" s="85"/>
      <c r="E182" s="85"/>
      <c r="F182" s="85"/>
      <c r="G182" s="85"/>
      <c r="H182" s="85"/>
      <c r="I182" s="85"/>
      <c r="J182" s="85"/>
      <c r="K182" s="85"/>
    </row>
    <row r="183" spans="4:11" ht="15">
      <c r="D183" s="85"/>
      <c r="E183" s="85"/>
      <c r="F183" s="85"/>
      <c r="G183" s="85"/>
      <c r="H183" s="85"/>
      <c r="I183" s="85"/>
      <c r="J183" s="85"/>
      <c r="K183" s="85"/>
    </row>
    <row r="184" spans="4:11" ht="15">
      <c r="D184" s="85"/>
      <c r="E184" s="85"/>
      <c r="F184" s="85"/>
      <c r="G184" s="85"/>
      <c r="H184" s="85"/>
      <c r="I184" s="85"/>
      <c r="J184" s="85"/>
      <c r="K184" s="85"/>
    </row>
    <row r="185" spans="4:11" ht="15">
      <c r="D185" s="85"/>
      <c r="E185" s="85"/>
      <c r="F185" s="85"/>
      <c r="G185" s="85"/>
      <c r="H185" s="85"/>
      <c r="I185" s="85"/>
      <c r="J185" s="85"/>
      <c r="K185" s="85"/>
    </row>
    <row r="186" spans="4:11" ht="15">
      <c r="D186" s="85"/>
      <c r="E186" s="85"/>
      <c r="F186" s="85"/>
      <c r="G186" s="85"/>
      <c r="H186" s="85"/>
      <c r="I186" s="85"/>
      <c r="J186" s="85"/>
      <c r="K186" s="85"/>
    </row>
    <row r="187" spans="4:11" ht="15">
      <c r="D187" s="85"/>
      <c r="E187" s="85"/>
      <c r="F187" s="85"/>
      <c r="G187" s="85"/>
      <c r="H187" s="85"/>
      <c r="I187" s="85"/>
      <c r="J187" s="85"/>
      <c r="K187" s="85"/>
    </row>
    <row r="188" spans="4:11" ht="15">
      <c r="D188" s="85"/>
      <c r="E188" s="85"/>
      <c r="F188" s="85"/>
      <c r="G188" s="85"/>
      <c r="H188" s="85"/>
      <c r="I188" s="85"/>
      <c r="J188" s="85"/>
      <c r="K188" s="85"/>
    </row>
    <row r="189" spans="4:11" ht="15">
      <c r="D189" s="85"/>
      <c r="E189" s="85"/>
      <c r="F189" s="85"/>
      <c r="G189" s="85"/>
      <c r="H189" s="85"/>
      <c r="I189" s="85"/>
      <c r="J189" s="85"/>
      <c r="K189" s="85"/>
    </row>
    <row r="190" spans="4:11" ht="15">
      <c r="D190" s="85"/>
      <c r="E190" s="85"/>
      <c r="F190" s="85"/>
      <c r="G190" s="85"/>
      <c r="H190" s="85"/>
      <c r="I190" s="85"/>
      <c r="J190" s="85"/>
      <c r="K190" s="85"/>
    </row>
    <row r="191" spans="4:11" ht="15">
      <c r="D191" s="85"/>
      <c r="E191" s="85"/>
      <c r="F191" s="85"/>
      <c r="G191" s="85"/>
      <c r="H191" s="85"/>
      <c r="I191" s="85"/>
      <c r="J191" s="85"/>
      <c r="K191" s="85"/>
    </row>
    <row r="192" spans="4:11" ht="15">
      <c r="D192" s="85"/>
      <c r="E192" s="85"/>
      <c r="F192" s="85"/>
      <c r="G192" s="85"/>
      <c r="H192" s="85"/>
      <c r="I192" s="85"/>
      <c r="J192" s="85"/>
      <c r="K192" s="85"/>
    </row>
    <row r="193" spans="4:11" ht="15">
      <c r="D193" s="85"/>
      <c r="E193" s="85"/>
      <c r="F193" s="85"/>
      <c r="G193" s="85"/>
      <c r="H193" s="85"/>
      <c r="I193" s="85"/>
      <c r="J193" s="85"/>
      <c r="K193" s="85"/>
    </row>
    <row r="194" spans="4:11" ht="15">
      <c r="D194" s="85"/>
      <c r="E194" s="85"/>
      <c r="F194" s="85"/>
      <c r="G194" s="85"/>
      <c r="H194" s="85"/>
      <c r="I194" s="85"/>
      <c r="J194" s="85"/>
      <c r="K194" s="85"/>
    </row>
    <row r="195" spans="4:11" ht="15">
      <c r="D195" s="85"/>
      <c r="E195" s="85"/>
      <c r="F195" s="85"/>
      <c r="G195" s="85"/>
      <c r="H195" s="85"/>
      <c r="I195" s="85"/>
      <c r="J195" s="85"/>
      <c r="K195" s="85"/>
    </row>
    <row r="196" spans="4:11" ht="15">
      <c r="D196" s="85"/>
      <c r="E196" s="85"/>
      <c r="F196" s="85"/>
      <c r="G196" s="85"/>
      <c r="H196" s="85"/>
      <c r="I196" s="85"/>
      <c r="J196" s="85"/>
      <c r="K196" s="85"/>
    </row>
    <row r="197" spans="4:11" ht="15">
      <c r="D197" s="85"/>
      <c r="E197" s="85"/>
      <c r="F197" s="85"/>
      <c r="G197" s="85"/>
      <c r="H197" s="85"/>
      <c r="I197" s="85"/>
      <c r="J197" s="85"/>
      <c r="K197" s="85"/>
    </row>
    <row r="202" spans="1:20" ht="15">
      <c r="A202" s="81"/>
      <c r="B202" s="84" t="s">
        <v>295</v>
      </c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</row>
    <row r="204" spans="4:6" ht="15">
      <c r="D204" s="63" t="s">
        <v>78</v>
      </c>
      <c r="E204" s="63" t="s">
        <v>296</v>
      </c>
      <c r="F204" s="63" t="s">
        <v>297</v>
      </c>
    </row>
    <row r="205" spans="4:6" ht="15">
      <c r="D205" s="92" t="s">
        <v>82</v>
      </c>
      <c r="E205" s="90">
        <f>COUNTIF($G$4:$G$114,1)</f>
        <v>0</v>
      </c>
      <c r="F205" s="171">
        <f aca="true" t="shared" si="30" ref="F205:F210">+(E205/$E$211)*1</f>
        <v>0</v>
      </c>
    </row>
    <row r="206" spans="4:6" ht="15">
      <c r="D206" s="92" t="s">
        <v>83</v>
      </c>
      <c r="E206" s="90">
        <f>COUNTIF($G$4:$G$114,2)</f>
        <v>17</v>
      </c>
      <c r="F206" s="171">
        <f t="shared" si="30"/>
        <v>0.1559633027522936</v>
      </c>
    </row>
    <row r="207" spans="4:6" ht="15">
      <c r="D207" s="92" t="s">
        <v>84</v>
      </c>
      <c r="E207" s="90">
        <f>COUNTIF($G$4:$G$114,3)</f>
        <v>33</v>
      </c>
      <c r="F207" s="171">
        <f t="shared" si="30"/>
        <v>0.30275229357798167</v>
      </c>
    </row>
    <row r="208" spans="4:6" ht="15">
      <c r="D208" s="92" t="s">
        <v>85</v>
      </c>
      <c r="E208" s="90">
        <f>COUNTIF($G$4:$G$114,4)</f>
        <v>33</v>
      </c>
      <c r="F208" s="171">
        <f t="shared" si="30"/>
        <v>0.30275229357798167</v>
      </c>
    </row>
    <row r="209" spans="4:6" ht="15">
      <c r="D209" s="92" t="s">
        <v>86</v>
      </c>
      <c r="E209" s="90">
        <f>COUNTIF($G$4:$G$114,5)</f>
        <v>25</v>
      </c>
      <c r="F209" s="171">
        <f t="shared" si="30"/>
        <v>0.22935779816513763</v>
      </c>
    </row>
    <row r="210" spans="4:6" ht="15">
      <c r="D210" s="92" t="s">
        <v>87</v>
      </c>
      <c r="E210" s="90">
        <f>COUNTIF($G$4:$G$114,6)</f>
        <v>1</v>
      </c>
      <c r="F210" s="171">
        <f t="shared" si="30"/>
        <v>0.009174311926605505</v>
      </c>
    </row>
    <row r="211" spans="4:6" ht="15">
      <c r="D211" s="93" t="s">
        <v>75</v>
      </c>
      <c r="E211" s="90">
        <f>SUM(E205:E210)</f>
        <v>109</v>
      </c>
      <c r="F211" s="172">
        <f>SUM(F205:F210)</f>
        <v>1</v>
      </c>
    </row>
    <row r="239" spans="1:20" ht="15">
      <c r="A239" s="81"/>
      <c r="B239" s="84" t="s">
        <v>116</v>
      </c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</row>
    <row r="241" spans="4:6" ht="15">
      <c r="D241" s="63" t="str">
        <f>+B239</f>
        <v>Estado Civil</v>
      </c>
      <c r="E241" s="63" t="s">
        <v>296</v>
      </c>
      <c r="F241" s="63" t="s">
        <v>297</v>
      </c>
    </row>
    <row r="242" spans="4:6" ht="15">
      <c r="D242" s="42" t="s">
        <v>117</v>
      </c>
      <c r="E242" s="90">
        <f>COUNTIF(H4:H114,"Soltero")</f>
        <v>28</v>
      </c>
      <c r="F242" s="171">
        <f>+(E242/$E$247)*1</f>
        <v>0.25688073394495414</v>
      </c>
    </row>
    <row r="243" spans="4:6" ht="15">
      <c r="D243" s="42" t="s">
        <v>118</v>
      </c>
      <c r="E243" s="90">
        <f>COUNTIF(H4:H114,"Casado")</f>
        <v>54</v>
      </c>
      <c r="F243" s="171">
        <f>+(E243/$E$247)*1</f>
        <v>0.4954128440366973</v>
      </c>
    </row>
    <row r="244" spans="4:6" ht="15">
      <c r="D244" s="42" t="s">
        <v>121</v>
      </c>
      <c r="E244" s="90">
        <f>COUNTIF(H4:H114,"Conviviente")</f>
        <v>17</v>
      </c>
      <c r="F244" s="171">
        <f>+(E244/$E$247)*1</f>
        <v>0.1559633027522936</v>
      </c>
    </row>
    <row r="245" spans="4:6" ht="15">
      <c r="D245" s="42" t="s">
        <v>119</v>
      </c>
      <c r="E245" s="90">
        <f>COUNTIF(H4:H114,"Viudo")</f>
        <v>1</v>
      </c>
      <c r="F245" s="171">
        <f>+(E245/$E$247)*1</f>
        <v>0.009174311926605505</v>
      </c>
    </row>
    <row r="246" spans="4:6" ht="15">
      <c r="D246" s="42" t="s">
        <v>120</v>
      </c>
      <c r="E246" s="90">
        <f>COUNTIF(H4:H114,"Divorciado")</f>
        <v>9</v>
      </c>
      <c r="F246" s="171">
        <f>+(E246/$E$247)*1</f>
        <v>0.08256880733944955</v>
      </c>
    </row>
    <row r="247" spans="4:6" ht="15">
      <c r="D247" s="93" t="s">
        <v>75</v>
      </c>
      <c r="E247" s="90">
        <f>SUM(E242:E246)</f>
        <v>109</v>
      </c>
      <c r="F247" s="172">
        <f>SUM(F242:F246)</f>
        <v>1</v>
      </c>
    </row>
    <row r="271" spans="1:20" ht="15">
      <c r="A271" s="81"/>
      <c r="B271" s="84" t="s">
        <v>77</v>
      </c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</row>
    <row r="272" ht="15">
      <c r="D272" s="69"/>
    </row>
    <row r="273" spans="4:11" ht="15">
      <c r="D273" s="63" t="s">
        <v>77</v>
      </c>
      <c r="E273" s="63" t="s">
        <v>296</v>
      </c>
      <c r="F273" s="63" t="s">
        <v>297</v>
      </c>
      <c r="I273" s="63"/>
      <c r="J273" s="63" t="s">
        <v>296</v>
      </c>
      <c r="K273" s="63" t="s">
        <v>297</v>
      </c>
    </row>
    <row r="274" spans="4:11" ht="15">
      <c r="D274" s="42" t="s">
        <v>90</v>
      </c>
      <c r="E274" s="90">
        <f>COUNTIF($I$4:$I$114,"Primaria incompleta")</f>
        <v>1</v>
      </c>
      <c r="F274" s="102">
        <f>+E274/$E$287*100</f>
        <v>0.9174311926605505</v>
      </c>
      <c r="I274" s="101" t="s">
        <v>305</v>
      </c>
      <c r="J274" s="94">
        <f>SUM(E274:E277)</f>
        <v>24</v>
      </c>
      <c r="K274" s="171">
        <f>+J274/$J$279*1</f>
        <v>0.21229544449358692</v>
      </c>
    </row>
    <row r="275" spans="4:11" ht="15">
      <c r="D275" s="42" t="s">
        <v>91</v>
      </c>
      <c r="E275" s="90">
        <f>COUNTIF($I$4:$I$114,"Primaria completa")</f>
        <v>1</v>
      </c>
      <c r="F275" s="102">
        <f>+E275/$E$287*100</f>
        <v>0.9174311926605505</v>
      </c>
      <c r="I275" s="101" t="s">
        <v>306</v>
      </c>
      <c r="J275" s="94">
        <f>+E278*$E$247/100</f>
        <v>41.42</v>
      </c>
      <c r="K275" s="171">
        <f>+J275/$J$279*1</f>
        <v>0.36638655462184877</v>
      </c>
    </row>
    <row r="276" spans="4:11" ht="15">
      <c r="D276" s="42" t="s">
        <v>92</v>
      </c>
      <c r="E276" s="90">
        <f>COUNTIF($I$4:$I$114,"Secundaria incompleta")</f>
        <v>4</v>
      </c>
      <c r="F276" s="102">
        <f>+E276/$E$287*100</f>
        <v>3.669724770642202</v>
      </c>
      <c r="I276" s="101" t="s">
        <v>307</v>
      </c>
      <c r="J276" s="94">
        <f>+E280+E279</f>
        <v>19</v>
      </c>
      <c r="K276" s="171">
        <f>+J276/$J$279*1</f>
        <v>0.16806722689075632</v>
      </c>
    </row>
    <row r="277" spans="4:11" ht="15">
      <c r="D277" s="42" t="s">
        <v>93</v>
      </c>
      <c r="E277" s="90">
        <f>COUNTIF($I$4:$I$114,"Secundaria completa")</f>
        <v>18</v>
      </c>
      <c r="F277" s="102">
        <f aca="true" t="shared" si="31" ref="F277:F286">+E277/$E$287*100</f>
        <v>16.51376146788991</v>
      </c>
      <c r="I277" s="101" t="s">
        <v>97</v>
      </c>
      <c r="J277" s="94">
        <f>+E281*$E$247/100</f>
        <v>7.63</v>
      </c>
      <c r="K277" s="171">
        <f>+J277/$J$279*1</f>
        <v>0.06749226006191951</v>
      </c>
    </row>
    <row r="278" spans="4:11" ht="15">
      <c r="D278" s="42" t="s">
        <v>94</v>
      </c>
      <c r="E278" s="90">
        <f>COUNTIF($I$4:$I$114,"Estudios técnicos ")</f>
        <v>38</v>
      </c>
      <c r="F278" s="102">
        <f t="shared" si="31"/>
        <v>34.862385321100916</v>
      </c>
      <c r="I278" s="101" t="s">
        <v>304</v>
      </c>
      <c r="J278" s="94">
        <f>SUM(E282:E284)</f>
        <v>21</v>
      </c>
      <c r="K278" s="171">
        <f>+J278/$J$279*1</f>
        <v>0.18575851393188855</v>
      </c>
    </row>
    <row r="279" spans="4:11" ht="15">
      <c r="D279" s="42" t="s">
        <v>95</v>
      </c>
      <c r="E279" s="90">
        <f>COUNTIF($I$4:$I$114,"Universitaria incompleta")</f>
        <v>17</v>
      </c>
      <c r="F279" s="102">
        <f t="shared" si="31"/>
        <v>15.59633027522936</v>
      </c>
      <c r="I279" s="94" t="s">
        <v>75</v>
      </c>
      <c r="J279" s="94">
        <f>SUM(J274:J278)</f>
        <v>113.05</v>
      </c>
      <c r="K279" s="172">
        <f>SUM(K274:K278)</f>
        <v>1.0000000000000002</v>
      </c>
    </row>
    <row r="280" spans="4:6" ht="15">
      <c r="D280" s="42" t="s">
        <v>96</v>
      </c>
      <c r="E280" s="90">
        <f>COUNTIF($I$4:$I$114,"Universitaria completa")</f>
        <v>2</v>
      </c>
      <c r="F280" s="102">
        <f t="shared" si="31"/>
        <v>1.834862385321101</v>
      </c>
    </row>
    <row r="281" spans="4:6" ht="15">
      <c r="D281" s="42" t="s">
        <v>97</v>
      </c>
      <c r="E281" s="90">
        <f>COUNTIF($I$4:$I$114,"Bachiller")</f>
        <v>7</v>
      </c>
      <c r="F281" s="102">
        <f t="shared" si="31"/>
        <v>6.422018348623854</v>
      </c>
    </row>
    <row r="282" spans="4:6" ht="15">
      <c r="D282" s="42" t="s">
        <v>98</v>
      </c>
      <c r="E282" s="90">
        <f>COUNTIF($I$4:$I$114,"Titulado Universitario")</f>
        <v>12</v>
      </c>
      <c r="F282" s="102">
        <f t="shared" si="31"/>
        <v>11.009174311926607</v>
      </c>
    </row>
    <row r="283" spans="4:6" ht="15">
      <c r="D283" s="42" t="s">
        <v>99</v>
      </c>
      <c r="E283" s="90">
        <f>COUNTIF($I$4:$I$114,"Maestría Incompleta")</f>
        <v>4</v>
      </c>
      <c r="F283" s="102">
        <f t="shared" si="31"/>
        <v>3.669724770642202</v>
      </c>
    </row>
    <row r="284" spans="4:6" ht="15">
      <c r="D284" s="42" t="s">
        <v>100</v>
      </c>
      <c r="E284" s="90">
        <f>COUNTIF($I$4:$I$114,"Maestría Completa")</f>
        <v>5</v>
      </c>
      <c r="F284" s="102">
        <f t="shared" si="31"/>
        <v>4.587155963302752</v>
      </c>
    </row>
    <row r="285" spans="4:6" ht="15">
      <c r="D285" s="42" t="s">
        <v>101</v>
      </c>
      <c r="E285" s="90">
        <f>COUNTIF($I$4:$I$114,"Doctorado Incompleto")</f>
        <v>0</v>
      </c>
      <c r="F285" s="94">
        <f t="shared" si="31"/>
        <v>0</v>
      </c>
    </row>
    <row r="286" spans="4:6" ht="15">
      <c r="D286" s="42" t="s">
        <v>102</v>
      </c>
      <c r="E286" s="90">
        <f>COUNTIF($I$4:$I$114,"Menos de 2 años")</f>
        <v>0</v>
      </c>
      <c r="F286" s="94">
        <f t="shared" si="31"/>
        <v>0</v>
      </c>
    </row>
    <row r="287" spans="4:6" ht="15">
      <c r="D287" s="93" t="s">
        <v>75</v>
      </c>
      <c r="E287" s="90">
        <f>SUM(E274:E286)</f>
        <v>109</v>
      </c>
      <c r="F287" s="90">
        <f>SUM(F274:F286)</f>
        <v>100.00000000000001</v>
      </c>
    </row>
    <row r="308" spans="1:20" ht="15">
      <c r="A308" s="81"/>
      <c r="B308" s="84" t="s">
        <v>79</v>
      </c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</row>
    <row r="309" ht="15">
      <c r="D309" s="69"/>
    </row>
    <row r="310" spans="4:6" ht="15">
      <c r="D310" s="63" t="str">
        <f>+B308</f>
        <v>Antigüedad</v>
      </c>
      <c r="E310" s="63" t="s">
        <v>296</v>
      </c>
      <c r="F310" s="63" t="s">
        <v>297</v>
      </c>
    </row>
    <row r="311" spans="4:6" ht="15">
      <c r="D311" s="42" t="s">
        <v>103</v>
      </c>
      <c r="E311" s="90">
        <f>COUNTIF($J$4:$J114,"Menos de 2 años")</f>
        <v>14</v>
      </c>
      <c r="F311" s="171">
        <f>(E311/$E$247)*1</f>
        <v>0.12844036697247707</v>
      </c>
    </row>
    <row r="312" spans="4:6" ht="15">
      <c r="D312" s="42" t="s">
        <v>104</v>
      </c>
      <c r="E312" s="90">
        <f>COUNTIF(J4:J114,"2 a 5 años")</f>
        <v>21</v>
      </c>
      <c r="F312" s="171">
        <f>(E312/$E$247)*1</f>
        <v>0.1926605504587156</v>
      </c>
    </row>
    <row r="313" spans="4:6" ht="15">
      <c r="D313" s="42" t="s">
        <v>105</v>
      </c>
      <c r="E313" s="90">
        <f>COUNTIF(J4:J114,"6 a 10 años")</f>
        <v>31</v>
      </c>
      <c r="F313" s="171">
        <f>(E313/$E$247)*1</f>
        <v>0.28440366972477066</v>
      </c>
    </row>
    <row r="314" spans="4:6" ht="15">
      <c r="D314" s="42" t="s">
        <v>106</v>
      </c>
      <c r="E314" s="90">
        <f>COUNTIF(J4:J114,"11 a 20 años")</f>
        <v>34</v>
      </c>
      <c r="F314" s="171">
        <f>(E314/$E$247)*1</f>
        <v>0.3119266055045872</v>
      </c>
    </row>
    <row r="315" spans="4:6" ht="15">
      <c r="D315" s="42" t="s">
        <v>107</v>
      </c>
      <c r="E315" s="90">
        <f>COUNTIF(J4:J114,"Más de 20 años")</f>
        <v>9</v>
      </c>
      <c r="F315" s="171">
        <f>(E315/$E$247)*1</f>
        <v>0.08256880733944955</v>
      </c>
    </row>
    <row r="316" spans="4:6" ht="15">
      <c r="D316" s="93" t="s">
        <v>75</v>
      </c>
      <c r="E316" s="90">
        <f>SUM(E311:E315)</f>
        <v>109</v>
      </c>
      <c r="F316" s="172">
        <f>SUM(F311:F315)</f>
        <v>1</v>
      </c>
    </row>
    <row r="345" spans="1:20" ht="15">
      <c r="A345" s="81"/>
      <c r="B345" s="84" t="s">
        <v>80</v>
      </c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</row>
    <row r="346" ht="15">
      <c r="D346" s="69"/>
    </row>
    <row r="347" spans="4:6" ht="15">
      <c r="D347" s="63" t="str">
        <f>+B345</f>
        <v>Horas</v>
      </c>
      <c r="E347" s="63" t="s">
        <v>296</v>
      </c>
      <c r="F347" s="63" t="s">
        <v>297</v>
      </c>
    </row>
    <row r="348" spans="4:6" ht="15">
      <c r="D348" s="42" t="s">
        <v>109</v>
      </c>
      <c r="E348" s="90">
        <f>COUNTIF($K$4:$K192,"40 horas")</f>
        <v>27</v>
      </c>
      <c r="F348" s="171">
        <f>(E348/$E$351)*1</f>
        <v>0.24770642201834864</v>
      </c>
    </row>
    <row r="349" spans="4:6" ht="15">
      <c r="D349" s="42" t="s">
        <v>110</v>
      </c>
      <c r="E349" s="90">
        <f>COUNTIF($K$4:$K193,"Entre 41 y 48 horas")</f>
        <v>37</v>
      </c>
      <c r="F349" s="171">
        <f>(E349/$E$351)*1</f>
        <v>0.3394495412844037</v>
      </c>
    </row>
    <row r="350" spans="4:6" ht="15">
      <c r="D350" s="42" t="s">
        <v>111</v>
      </c>
      <c r="E350" s="90">
        <f>COUNTIF($K$4:$K194,"Más de 48 horas")</f>
        <v>45</v>
      </c>
      <c r="F350" s="171">
        <f>(E350/$E$351)*1</f>
        <v>0.41284403669724773</v>
      </c>
    </row>
    <row r="351" spans="4:6" ht="15">
      <c r="D351" s="95" t="s">
        <v>75</v>
      </c>
      <c r="E351" s="90">
        <f>SUM(E348:E350)</f>
        <v>109</v>
      </c>
      <c r="F351" s="172">
        <f>SUM(F348:F350)</f>
        <v>1</v>
      </c>
    </row>
    <row r="372" spans="1:20" ht="15">
      <c r="A372" s="81"/>
      <c r="B372" s="84" t="s">
        <v>128</v>
      </c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</row>
    <row r="373" ht="15">
      <c r="D373" s="69"/>
    </row>
    <row r="374" spans="4:6" ht="15">
      <c r="D374" s="63" t="str">
        <f>+B372</f>
        <v>Contrato</v>
      </c>
      <c r="E374" s="63" t="s">
        <v>296</v>
      </c>
      <c r="F374" s="63" t="s">
        <v>297</v>
      </c>
    </row>
    <row r="375" spans="4:6" ht="15">
      <c r="D375" s="42" t="s">
        <v>129</v>
      </c>
      <c r="E375" s="90">
        <f>COUNTIF($L$4:$L239,"728 PI")</f>
        <v>64</v>
      </c>
      <c r="F375" s="171">
        <f>(E375/$E$379)*1</f>
        <v>0.5871559633027523</v>
      </c>
    </row>
    <row r="376" spans="4:6" ht="15">
      <c r="D376" s="42" t="s">
        <v>130</v>
      </c>
      <c r="E376" s="90">
        <f>COUNTIF($L$4:$L240,"728 PF")</f>
        <v>14</v>
      </c>
      <c r="F376" s="171">
        <f>(E376/$E$379)*1</f>
        <v>0.12844036697247707</v>
      </c>
    </row>
    <row r="377" spans="4:6" ht="15">
      <c r="D377" s="42">
        <v>276</v>
      </c>
      <c r="E377" s="90">
        <f>COUNTIF($L$4:$L241,"276")</f>
        <v>2</v>
      </c>
      <c r="F377" s="171">
        <f>(E377/$E$379)*1</f>
        <v>0.01834862385321101</v>
      </c>
    </row>
    <row r="378" spans="4:6" ht="15">
      <c r="D378" s="42" t="s">
        <v>131</v>
      </c>
      <c r="E378" s="90">
        <f>COUNTIF($L$4:$L242,"CAS")</f>
        <v>29</v>
      </c>
      <c r="F378" s="171">
        <f>(E378/$E$379)*1</f>
        <v>0.26605504587155965</v>
      </c>
    </row>
    <row r="379" spans="4:6" ht="15">
      <c r="D379" s="93" t="s">
        <v>75</v>
      </c>
      <c r="E379" s="90">
        <f>SUM(E375:E378)</f>
        <v>109</v>
      </c>
      <c r="F379" s="172">
        <f>SUM(F375:F378)</f>
        <v>1</v>
      </c>
    </row>
    <row r="406" spans="1:20" ht="15">
      <c r="A406" s="81"/>
      <c r="B406" s="84" t="s">
        <v>320</v>
      </c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</row>
    <row r="407" ht="15">
      <c r="D407" s="69"/>
    </row>
    <row r="408" spans="4:8" ht="15">
      <c r="D408" s="250" t="s">
        <v>323</v>
      </c>
      <c r="E408" s="251"/>
      <c r="F408" s="251"/>
      <c r="G408" s="63" t="s">
        <v>296</v>
      </c>
      <c r="H408" s="63" t="s">
        <v>297</v>
      </c>
    </row>
    <row r="409" spans="4:8" ht="15">
      <c r="D409" s="252" t="s">
        <v>149</v>
      </c>
      <c r="E409" s="252"/>
      <c r="F409" s="252"/>
      <c r="G409" s="90">
        <f>COUNTIF($BI$4:$BI$113,"0a 25%")</f>
        <v>0</v>
      </c>
      <c r="H409" s="172">
        <f>(G409/$E$379)*1</f>
        <v>0</v>
      </c>
    </row>
    <row r="410" spans="4:8" ht="15">
      <c r="D410" s="252" t="s">
        <v>150</v>
      </c>
      <c r="E410" s="252"/>
      <c r="F410" s="252"/>
      <c r="G410" s="90">
        <f>COUNTIF($BI$4:$BI113,"26% a 50%")</f>
        <v>0</v>
      </c>
      <c r="H410" s="172">
        <f>(G410/$E$379)*1</f>
        <v>0</v>
      </c>
    </row>
    <row r="411" spans="4:8" ht="15">
      <c r="D411" s="252" t="s">
        <v>151</v>
      </c>
      <c r="E411" s="252"/>
      <c r="F411" s="252"/>
      <c r="G411" s="90">
        <f>COUNTIF($BI$4:$BI$113,"51% a 75%")</f>
        <v>16</v>
      </c>
      <c r="H411" s="171">
        <f>(G411/$E$379)*1</f>
        <v>0.14678899082568808</v>
      </c>
    </row>
    <row r="412" spans="4:8" ht="15">
      <c r="D412" s="252" t="s">
        <v>152</v>
      </c>
      <c r="E412" s="252"/>
      <c r="F412" s="252"/>
      <c r="G412" s="90">
        <f>COUNTIF($BI$4:$BI113,"76% a 100%")</f>
        <v>79</v>
      </c>
      <c r="H412" s="171">
        <f>(G412/$E$379)*1</f>
        <v>0.7247706422018348</v>
      </c>
    </row>
    <row r="413" spans="4:8" ht="15">
      <c r="D413" s="252" t="s">
        <v>321</v>
      </c>
      <c r="E413" s="252"/>
      <c r="F413" s="252"/>
      <c r="G413" s="90">
        <f>COUNTIF($BI$4:$BI112,"")</f>
        <v>14</v>
      </c>
      <c r="H413" s="171">
        <f>(G413/$E$379)*1</f>
        <v>0.12844036697247707</v>
      </c>
    </row>
    <row r="414" spans="4:8" ht="15">
      <c r="D414" s="253" t="s">
        <v>75</v>
      </c>
      <c r="E414" s="254"/>
      <c r="F414" s="255"/>
      <c r="G414" s="90">
        <f>SUM(G409:G413)</f>
        <v>109</v>
      </c>
      <c r="H414" s="172">
        <f>SUM(H409:H413)</f>
        <v>1</v>
      </c>
    </row>
  </sheetData>
  <sheetProtection/>
  <mergeCells count="10">
    <mergeCell ref="D2:BF2"/>
    <mergeCell ref="E146:F146"/>
    <mergeCell ref="D146:D147"/>
    <mergeCell ref="D408:F408"/>
    <mergeCell ref="D413:F413"/>
    <mergeCell ref="D414:F414"/>
    <mergeCell ref="D409:F409"/>
    <mergeCell ref="D410:F410"/>
    <mergeCell ref="D411:F411"/>
    <mergeCell ref="D412:F412"/>
  </mergeCells>
  <dataValidations count="9">
    <dataValidation type="list" allowBlank="1" showInputMessage="1" showErrorMessage="1" sqref="BI4:BI114">
      <formula1>satis</formula1>
    </dataValidation>
    <dataValidation type="list" allowBlank="1" showInputMessage="1" showErrorMessage="1" sqref="E4:E114">
      <formula1>sexo</formula1>
    </dataValidation>
    <dataValidation type="list" allowBlank="1" showInputMessage="1" showErrorMessage="1" sqref="H4:H114">
      <formula1>ecivil</formula1>
    </dataValidation>
    <dataValidation type="list" allowBlank="1" showInputMessage="1" showErrorMessage="1" sqref="I4:I114">
      <formula1>estudios</formula1>
    </dataValidation>
    <dataValidation type="list" allowBlank="1" showInputMessage="1" showErrorMessage="1" sqref="J4:J114">
      <formula1>antiguedad</formula1>
    </dataValidation>
    <dataValidation type="list" allowBlank="1" showInputMessage="1" showErrorMessage="1" sqref="K4:K114">
      <formula1>horas</formula1>
    </dataValidation>
    <dataValidation type="whole" allowBlank="1" showInputMessage="1" showErrorMessage="1" sqref="M4:BF114">
      <formula1>1</formula1>
      <formula2>5</formula2>
    </dataValidation>
    <dataValidation type="list" allowBlank="1" showInputMessage="1" showErrorMessage="1" sqref="D4:D114">
      <formula1>area</formula1>
    </dataValidation>
    <dataValidation type="list" allowBlank="1" showInputMessage="1" showErrorMessage="1" sqref="L4:L114">
      <formula1>contrato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6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6.8515625" style="0" customWidth="1"/>
    <col min="2" max="2" width="10.28125" style="0" bestFit="1" customWidth="1"/>
    <col min="3" max="3" width="103.57421875" style="0" hidden="1" customWidth="1"/>
    <col min="4" max="4" width="30.57421875" style="0" bestFit="1" customWidth="1"/>
    <col min="5" max="5" width="8.28125" style="0" bestFit="1" customWidth="1"/>
    <col min="6" max="7" width="6.8515625" style="0" customWidth="1"/>
    <col min="8" max="8" width="9.00390625" style="0" bestFit="1" customWidth="1"/>
    <col min="9" max="9" width="18.28125" style="0" bestFit="1" customWidth="1"/>
    <col min="10" max="10" width="13.28125" style="0" bestFit="1" customWidth="1"/>
    <col min="11" max="11" width="14.7109375" style="0" bestFit="1" customWidth="1"/>
    <col min="12" max="12" width="7.8515625" style="0" bestFit="1" customWidth="1"/>
    <col min="13" max="13" width="63.57421875" style="0" bestFit="1" customWidth="1"/>
    <col min="14" max="14" width="17.421875" style="0" bestFit="1" customWidth="1"/>
  </cols>
  <sheetData>
    <row r="1" ht="15.75" thickBot="1">
      <c r="B1" s="7"/>
    </row>
    <row r="2" spans="2:12" ht="15.75" customHeight="1" thickBot="1">
      <c r="B2" s="7"/>
      <c r="D2" s="244" t="s">
        <v>162</v>
      </c>
      <c r="E2" s="245"/>
      <c r="F2" s="245"/>
      <c r="G2" s="245"/>
      <c r="H2" s="245"/>
      <c r="I2" s="245"/>
      <c r="J2" s="245"/>
      <c r="K2" s="245"/>
      <c r="L2" s="245"/>
    </row>
    <row r="3" spans="2:13" ht="23.25" thickBot="1">
      <c r="B3" s="50" t="s">
        <v>124</v>
      </c>
      <c r="C3" s="51" t="s">
        <v>69</v>
      </c>
      <c r="D3" s="59" t="s">
        <v>132</v>
      </c>
      <c r="E3" s="52" t="s">
        <v>76</v>
      </c>
      <c r="F3" s="53" t="s">
        <v>78</v>
      </c>
      <c r="G3" s="53" t="s">
        <v>127</v>
      </c>
      <c r="H3" s="53" t="s">
        <v>123</v>
      </c>
      <c r="I3" s="53" t="s">
        <v>77</v>
      </c>
      <c r="J3" s="53" t="s">
        <v>79</v>
      </c>
      <c r="K3" s="53" t="s">
        <v>80</v>
      </c>
      <c r="L3" s="53" t="s">
        <v>128</v>
      </c>
      <c r="M3" s="53" t="s">
        <v>286</v>
      </c>
    </row>
    <row r="4" spans="1:13" s="22" customFormat="1" ht="15" customHeight="1">
      <c r="A4"/>
      <c r="B4" s="54">
        <v>1</v>
      </c>
      <c r="C4" s="39" t="s">
        <v>26</v>
      </c>
      <c r="D4" s="71" t="s">
        <v>142</v>
      </c>
      <c r="E4" s="72" t="s">
        <v>89</v>
      </c>
      <c r="F4" s="48">
        <v>32</v>
      </c>
      <c r="G4" s="74">
        <f aca="true" t="shared" si="0" ref="G4:G56">IF(F4&lt;=0,"",IF(F4&lt;=19,1,IF(F4&lt;=29,2,IF(F4&lt;=39,3,IF(F4&lt;=49,4,IF(F4&lt;=60,5,IF(F4&gt;60,6,"")))))))</f>
        <v>3</v>
      </c>
      <c r="H4" s="68" t="s">
        <v>117</v>
      </c>
      <c r="I4" s="68" t="s">
        <v>95</v>
      </c>
      <c r="J4" s="68" t="s">
        <v>106</v>
      </c>
      <c r="K4" s="68" t="s">
        <v>110</v>
      </c>
      <c r="L4" s="68" t="s">
        <v>131</v>
      </c>
      <c r="M4" s="78" t="s">
        <v>278</v>
      </c>
    </row>
    <row r="5" spans="1:13" s="22" customFormat="1" ht="15" customHeight="1">
      <c r="A5"/>
      <c r="B5" s="54"/>
      <c r="C5" s="39"/>
      <c r="D5" s="67"/>
      <c r="E5" s="68"/>
      <c r="F5" s="48"/>
      <c r="G5" s="74"/>
      <c r="H5" s="68"/>
      <c r="I5" s="68"/>
      <c r="J5" s="68"/>
      <c r="K5" s="68"/>
      <c r="L5" s="68"/>
      <c r="M5" s="79" t="s">
        <v>279</v>
      </c>
    </row>
    <row r="6" spans="1:13" s="22" customFormat="1" ht="15" customHeight="1">
      <c r="A6"/>
      <c r="B6" s="55">
        <f>1+B4</f>
        <v>2</v>
      </c>
      <c r="C6" s="15" t="s">
        <v>40</v>
      </c>
      <c r="D6" s="67" t="s">
        <v>142</v>
      </c>
      <c r="E6" s="68" t="s">
        <v>89</v>
      </c>
      <c r="F6" s="48">
        <v>35</v>
      </c>
      <c r="G6" s="74">
        <f t="shared" si="0"/>
        <v>3</v>
      </c>
      <c r="H6" s="68" t="s">
        <v>118</v>
      </c>
      <c r="I6" s="68" t="s">
        <v>94</v>
      </c>
      <c r="J6" s="68" t="s">
        <v>104</v>
      </c>
      <c r="K6" s="68" t="s">
        <v>111</v>
      </c>
      <c r="L6" s="68" t="s">
        <v>131</v>
      </c>
      <c r="M6" s="78" t="s">
        <v>232</v>
      </c>
    </row>
    <row r="7" spans="1:13" s="22" customFormat="1" ht="15" customHeight="1">
      <c r="A7"/>
      <c r="B7" s="55">
        <f>1+B6</f>
        <v>3</v>
      </c>
      <c r="C7" s="15" t="s">
        <v>40</v>
      </c>
      <c r="D7" s="68" t="s">
        <v>142</v>
      </c>
      <c r="E7" s="68" t="s">
        <v>89</v>
      </c>
      <c r="F7" s="48">
        <v>45</v>
      </c>
      <c r="G7" s="74">
        <f t="shared" si="0"/>
        <v>4</v>
      </c>
      <c r="H7" s="68" t="s">
        <v>118</v>
      </c>
      <c r="I7" s="68" t="s">
        <v>98</v>
      </c>
      <c r="J7" s="68" t="s">
        <v>106</v>
      </c>
      <c r="K7" s="68" t="s">
        <v>109</v>
      </c>
      <c r="L7" s="68" t="s">
        <v>129</v>
      </c>
      <c r="M7" s="78" t="s">
        <v>232</v>
      </c>
    </row>
    <row r="8" spans="1:13" s="22" customFormat="1" ht="15" customHeight="1">
      <c r="A8"/>
      <c r="B8" s="55">
        <f>1+B7</f>
        <v>4</v>
      </c>
      <c r="C8" s="15" t="s">
        <v>40</v>
      </c>
      <c r="D8" s="68" t="s">
        <v>155</v>
      </c>
      <c r="E8" s="68" t="s">
        <v>88</v>
      </c>
      <c r="F8" s="48">
        <v>38</v>
      </c>
      <c r="G8" s="74">
        <f t="shared" si="0"/>
        <v>3</v>
      </c>
      <c r="H8" s="68" t="s">
        <v>121</v>
      </c>
      <c r="I8" s="68" t="s">
        <v>99</v>
      </c>
      <c r="J8" s="68" t="s">
        <v>106</v>
      </c>
      <c r="K8" s="68" t="s">
        <v>111</v>
      </c>
      <c r="L8" s="68" t="s">
        <v>129</v>
      </c>
      <c r="M8" s="79"/>
    </row>
    <row r="9" spans="1:13" s="22" customFormat="1" ht="15" customHeight="1">
      <c r="A9"/>
      <c r="B9" s="55">
        <f>1+B8</f>
        <v>5</v>
      </c>
      <c r="C9" s="15" t="s">
        <v>40</v>
      </c>
      <c r="D9" s="68" t="s">
        <v>155</v>
      </c>
      <c r="E9" s="68" t="s">
        <v>88</v>
      </c>
      <c r="F9" s="48">
        <v>57</v>
      </c>
      <c r="G9" s="74">
        <f t="shared" si="0"/>
        <v>5</v>
      </c>
      <c r="H9" s="68" t="s">
        <v>119</v>
      </c>
      <c r="I9" s="68" t="s">
        <v>94</v>
      </c>
      <c r="J9" s="68" t="s">
        <v>106</v>
      </c>
      <c r="K9" s="68" t="s">
        <v>111</v>
      </c>
      <c r="L9" s="68" t="s">
        <v>130</v>
      </c>
      <c r="M9" s="78" t="s">
        <v>277</v>
      </c>
    </row>
    <row r="10" spans="1:13" s="22" customFormat="1" ht="15" customHeight="1">
      <c r="A10"/>
      <c r="B10" s="55">
        <f>1+B9</f>
        <v>6</v>
      </c>
      <c r="C10" s="15" t="s">
        <v>40</v>
      </c>
      <c r="D10" s="68" t="s">
        <v>155</v>
      </c>
      <c r="E10" s="68" t="s">
        <v>89</v>
      </c>
      <c r="F10" s="48">
        <v>39</v>
      </c>
      <c r="G10" s="74">
        <f t="shared" si="0"/>
        <v>3</v>
      </c>
      <c r="H10" s="68" t="s">
        <v>121</v>
      </c>
      <c r="I10" s="68" t="s">
        <v>94</v>
      </c>
      <c r="J10" s="68" t="s">
        <v>105</v>
      </c>
      <c r="K10" s="68" t="s">
        <v>110</v>
      </c>
      <c r="L10" s="68" t="s">
        <v>129</v>
      </c>
      <c r="M10" s="79" t="s">
        <v>276</v>
      </c>
    </row>
    <row r="11" spans="1:13" s="22" customFormat="1" ht="15" customHeight="1">
      <c r="A11"/>
      <c r="B11" s="55">
        <f>1+B10</f>
        <v>7</v>
      </c>
      <c r="C11" s="15" t="s">
        <v>40</v>
      </c>
      <c r="D11" s="68" t="s">
        <v>155</v>
      </c>
      <c r="E11" s="68" t="s">
        <v>88</v>
      </c>
      <c r="F11" s="48">
        <v>41</v>
      </c>
      <c r="G11" s="74">
        <f t="shared" si="0"/>
        <v>4</v>
      </c>
      <c r="H11" s="68" t="s">
        <v>120</v>
      </c>
      <c r="I11" s="68" t="s">
        <v>94</v>
      </c>
      <c r="J11" s="68" t="s">
        <v>105</v>
      </c>
      <c r="K11" s="68" t="s">
        <v>111</v>
      </c>
      <c r="L11" s="68" t="s">
        <v>130</v>
      </c>
      <c r="M11" s="78" t="s">
        <v>275</v>
      </c>
    </row>
    <row r="12" spans="1:13" s="22" customFormat="1" ht="15" customHeight="1">
      <c r="A12"/>
      <c r="B12" s="55"/>
      <c r="C12" s="15"/>
      <c r="D12" s="68"/>
      <c r="E12" s="68"/>
      <c r="F12" s="48"/>
      <c r="G12" s="74"/>
      <c r="H12" s="68"/>
      <c r="I12" s="68"/>
      <c r="J12" s="68"/>
      <c r="K12" s="68"/>
      <c r="L12" s="68"/>
      <c r="M12" s="79" t="s">
        <v>276</v>
      </c>
    </row>
    <row r="13" spans="1:13" s="22" customFormat="1" ht="15" customHeight="1">
      <c r="A13"/>
      <c r="B13" s="55">
        <f>1+B11</f>
        <v>8</v>
      </c>
      <c r="C13" s="15" t="s">
        <v>40</v>
      </c>
      <c r="D13" s="68" t="s">
        <v>155</v>
      </c>
      <c r="E13" s="68" t="s">
        <v>88</v>
      </c>
      <c r="F13" s="48">
        <v>52</v>
      </c>
      <c r="G13" s="74">
        <f t="shared" si="0"/>
        <v>5</v>
      </c>
      <c r="H13" s="68" t="s">
        <v>118</v>
      </c>
      <c r="I13" s="68" t="s">
        <v>100</v>
      </c>
      <c r="J13" s="68" t="s">
        <v>106</v>
      </c>
      <c r="K13" s="68" t="s">
        <v>111</v>
      </c>
      <c r="L13" s="68" t="s">
        <v>129</v>
      </c>
      <c r="M13" s="78" t="s">
        <v>274</v>
      </c>
    </row>
    <row r="14" spans="1:13" s="22" customFormat="1" ht="15" customHeight="1">
      <c r="A14"/>
      <c r="B14" s="55">
        <f aca="true" t="shared" si="1" ref="B14:B19">1+B13</f>
        <v>9</v>
      </c>
      <c r="C14" s="15" t="s">
        <v>40</v>
      </c>
      <c r="D14" s="68" t="s">
        <v>141</v>
      </c>
      <c r="E14" s="68" t="s">
        <v>89</v>
      </c>
      <c r="F14" s="48">
        <v>44</v>
      </c>
      <c r="G14" s="74">
        <f t="shared" si="0"/>
        <v>4</v>
      </c>
      <c r="H14" s="68" t="s">
        <v>118</v>
      </c>
      <c r="I14" s="68" t="s">
        <v>95</v>
      </c>
      <c r="J14" s="68" t="s">
        <v>105</v>
      </c>
      <c r="K14" s="68" t="s">
        <v>110</v>
      </c>
      <c r="L14" s="68" t="s">
        <v>131</v>
      </c>
      <c r="M14" s="78" t="s">
        <v>273</v>
      </c>
    </row>
    <row r="15" spans="1:13" s="22" customFormat="1" ht="15" customHeight="1">
      <c r="A15"/>
      <c r="B15" s="55">
        <f t="shared" si="1"/>
        <v>10</v>
      </c>
      <c r="C15" s="15" t="s">
        <v>40</v>
      </c>
      <c r="D15" s="68" t="s">
        <v>141</v>
      </c>
      <c r="E15" s="68" t="s">
        <v>89</v>
      </c>
      <c r="F15" s="48">
        <v>42</v>
      </c>
      <c r="G15" s="74">
        <f t="shared" si="0"/>
        <v>4</v>
      </c>
      <c r="H15" s="68" t="s">
        <v>120</v>
      </c>
      <c r="I15" s="68" t="s">
        <v>95</v>
      </c>
      <c r="J15" s="68" t="s">
        <v>105</v>
      </c>
      <c r="K15" s="68" t="s">
        <v>111</v>
      </c>
      <c r="L15" s="68" t="s">
        <v>129</v>
      </c>
      <c r="M15" s="78" t="s">
        <v>273</v>
      </c>
    </row>
    <row r="16" spans="1:13" s="22" customFormat="1" ht="15" customHeight="1">
      <c r="A16"/>
      <c r="B16" s="55">
        <f t="shared" si="1"/>
        <v>11</v>
      </c>
      <c r="C16" s="15" t="s">
        <v>40</v>
      </c>
      <c r="D16" s="68" t="s">
        <v>141</v>
      </c>
      <c r="E16" s="68" t="s">
        <v>89</v>
      </c>
      <c r="F16" s="48">
        <v>48</v>
      </c>
      <c r="G16" s="74">
        <f t="shared" si="0"/>
        <v>4</v>
      </c>
      <c r="H16" s="68" t="s">
        <v>118</v>
      </c>
      <c r="I16" s="68" t="s">
        <v>98</v>
      </c>
      <c r="J16" s="68" t="s">
        <v>106</v>
      </c>
      <c r="K16" s="68" t="s">
        <v>110</v>
      </c>
      <c r="L16" s="68" t="s">
        <v>129</v>
      </c>
      <c r="M16" s="78" t="s">
        <v>272</v>
      </c>
    </row>
    <row r="17" spans="1:13" s="22" customFormat="1" ht="15" customHeight="1">
      <c r="A17"/>
      <c r="B17" s="55">
        <f t="shared" si="1"/>
        <v>12</v>
      </c>
      <c r="C17" s="15" t="s">
        <v>40</v>
      </c>
      <c r="D17" s="68" t="s">
        <v>147</v>
      </c>
      <c r="E17" s="68" t="s">
        <v>88</v>
      </c>
      <c r="F17" s="48">
        <v>26</v>
      </c>
      <c r="G17" s="74">
        <f t="shared" si="0"/>
        <v>2</v>
      </c>
      <c r="H17" s="68" t="s">
        <v>117</v>
      </c>
      <c r="I17" s="68" t="s">
        <v>97</v>
      </c>
      <c r="J17" s="68" t="s">
        <v>104</v>
      </c>
      <c r="K17" s="68" t="s">
        <v>110</v>
      </c>
      <c r="L17" s="68" t="s">
        <v>131</v>
      </c>
      <c r="M17" s="79"/>
    </row>
    <row r="18" spans="1:13" s="22" customFormat="1" ht="15" customHeight="1">
      <c r="A18"/>
      <c r="B18" s="55">
        <f t="shared" si="1"/>
        <v>13</v>
      </c>
      <c r="C18" s="15" t="s">
        <v>40</v>
      </c>
      <c r="D18" s="68" t="s">
        <v>147</v>
      </c>
      <c r="E18" s="68" t="s">
        <v>88</v>
      </c>
      <c r="F18" s="48">
        <v>38</v>
      </c>
      <c r="G18" s="74">
        <f t="shared" si="0"/>
        <v>3</v>
      </c>
      <c r="H18" s="68" t="s">
        <v>118</v>
      </c>
      <c r="I18" s="68" t="s">
        <v>100</v>
      </c>
      <c r="J18" s="68" t="s">
        <v>105</v>
      </c>
      <c r="K18" s="68" t="s">
        <v>111</v>
      </c>
      <c r="L18" s="68" t="s">
        <v>129</v>
      </c>
      <c r="M18" s="79"/>
    </row>
    <row r="19" spans="1:13" s="22" customFormat="1" ht="15" customHeight="1">
      <c r="A19"/>
      <c r="B19" s="55">
        <f t="shared" si="1"/>
        <v>14</v>
      </c>
      <c r="C19" s="15" t="s">
        <v>40</v>
      </c>
      <c r="D19" s="68" t="s">
        <v>147</v>
      </c>
      <c r="E19" s="68" t="s">
        <v>89</v>
      </c>
      <c r="F19" s="48">
        <v>47</v>
      </c>
      <c r="G19" s="74">
        <f t="shared" si="0"/>
        <v>4</v>
      </c>
      <c r="H19" s="68" t="s">
        <v>118</v>
      </c>
      <c r="I19" s="68" t="s">
        <v>94</v>
      </c>
      <c r="J19" s="68" t="s">
        <v>106</v>
      </c>
      <c r="K19" s="68" t="s">
        <v>110</v>
      </c>
      <c r="L19" s="68" t="s">
        <v>130</v>
      </c>
      <c r="M19" s="78" t="s">
        <v>271</v>
      </c>
    </row>
    <row r="20" spans="1:13" s="22" customFormat="1" ht="15" customHeight="1">
      <c r="A20"/>
      <c r="B20" s="55"/>
      <c r="C20" s="15"/>
      <c r="D20" s="68"/>
      <c r="E20" s="68"/>
      <c r="F20" s="48"/>
      <c r="G20" s="74"/>
      <c r="H20" s="68"/>
      <c r="I20" s="68"/>
      <c r="J20" s="68"/>
      <c r="K20" s="68"/>
      <c r="L20" s="68"/>
      <c r="M20" s="78" t="s">
        <v>270</v>
      </c>
    </row>
    <row r="21" spans="1:13" s="22" customFormat="1" ht="15" customHeight="1">
      <c r="A21"/>
      <c r="B21" s="55">
        <f>1+B19</f>
        <v>15</v>
      </c>
      <c r="C21" s="15" t="s">
        <v>40</v>
      </c>
      <c r="D21" s="68" t="s">
        <v>147</v>
      </c>
      <c r="E21" s="68" t="s">
        <v>89</v>
      </c>
      <c r="F21" s="48">
        <v>34</v>
      </c>
      <c r="G21" s="74">
        <f t="shared" si="0"/>
        <v>3</v>
      </c>
      <c r="H21" s="68" t="s">
        <v>117</v>
      </c>
      <c r="I21" s="68" t="s">
        <v>98</v>
      </c>
      <c r="J21" s="68" t="s">
        <v>105</v>
      </c>
      <c r="K21" s="68" t="s">
        <v>110</v>
      </c>
      <c r="L21" s="68" t="s">
        <v>129</v>
      </c>
      <c r="M21" s="78" t="s">
        <v>268</v>
      </c>
    </row>
    <row r="22" spans="1:13" s="22" customFormat="1" ht="15" customHeight="1">
      <c r="A22"/>
      <c r="B22" s="55"/>
      <c r="C22" s="15"/>
      <c r="D22" s="68"/>
      <c r="E22" s="68"/>
      <c r="F22" s="48"/>
      <c r="G22" s="74"/>
      <c r="H22" s="68"/>
      <c r="I22" s="68"/>
      <c r="J22" s="68"/>
      <c r="K22" s="68"/>
      <c r="L22" s="68"/>
      <c r="M22" s="79" t="s">
        <v>269</v>
      </c>
    </row>
    <row r="23" spans="1:13" s="22" customFormat="1" ht="15" customHeight="1">
      <c r="A23"/>
      <c r="B23" s="55">
        <f>1+B21</f>
        <v>16</v>
      </c>
      <c r="C23" s="15" t="s">
        <v>40</v>
      </c>
      <c r="D23" s="68" t="s">
        <v>147</v>
      </c>
      <c r="E23" s="68" t="s">
        <v>89</v>
      </c>
      <c r="F23" s="48">
        <v>46</v>
      </c>
      <c r="G23" s="74">
        <f t="shared" si="0"/>
        <v>4</v>
      </c>
      <c r="H23" s="68" t="s">
        <v>118</v>
      </c>
      <c r="I23" s="68" t="s">
        <v>95</v>
      </c>
      <c r="J23" s="68" t="s">
        <v>106</v>
      </c>
      <c r="K23" s="68" t="s">
        <v>111</v>
      </c>
      <c r="L23" s="68" t="s">
        <v>129</v>
      </c>
      <c r="M23" s="78" t="s">
        <v>261</v>
      </c>
    </row>
    <row r="24" spans="1:13" s="22" customFormat="1" ht="15" customHeight="1">
      <c r="A24"/>
      <c r="B24" s="55"/>
      <c r="C24" s="15"/>
      <c r="D24" s="68"/>
      <c r="E24" s="68"/>
      <c r="F24" s="48"/>
      <c r="G24" s="74"/>
      <c r="H24" s="68"/>
      <c r="I24" s="68"/>
      <c r="J24" s="68"/>
      <c r="K24" s="68"/>
      <c r="L24" s="68"/>
      <c r="M24" s="79" t="s">
        <v>262</v>
      </c>
    </row>
    <row r="25" spans="1:13" s="22" customFormat="1" ht="15" customHeight="1">
      <c r="A25"/>
      <c r="B25" s="55"/>
      <c r="C25" s="15"/>
      <c r="D25" s="68"/>
      <c r="E25" s="68"/>
      <c r="F25" s="48"/>
      <c r="G25" s="74"/>
      <c r="H25" s="68"/>
      <c r="I25" s="68"/>
      <c r="J25" s="68"/>
      <c r="K25" s="68"/>
      <c r="L25" s="68"/>
      <c r="M25" s="79" t="s">
        <v>263</v>
      </c>
    </row>
    <row r="26" spans="1:13" s="22" customFormat="1" ht="15" customHeight="1">
      <c r="A26"/>
      <c r="B26" s="55"/>
      <c r="C26" s="15"/>
      <c r="D26" s="68"/>
      <c r="E26" s="68"/>
      <c r="F26" s="48"/>
      <c r="G26" s="74"/>
      <c r="H26" s="68"/>
      <c r="I26" s="68"/>
      <c r="J26" s="68"/>
      <c r="K26" s="68"/>
      <c r="L26" s="68"/>
      <c r="M26" s="79" t="s">
        <v>264</v>
      </c>
    </row>
    <row r="27" spans="1:13" s="22" customFormat="1" ht="15" customHeight="1">
      <c r="A27"/>
      <c r="B27" s="55"/>
      <c r="C27" s="15"/>
      <c r="D27" s="68"/>
      <c r="E27" s="68"/>
      <c r="F27" s="48"/>
      <c r="G27" s="74"/>
      <c r="H27" s="68"/>
      <c r="I27" s="68"/>
      <c r="J27" s="68"/>
      <c r="K27" s="68"/>
      <c r="L27" s="68"/>
      <c r="M27" s="79" t="s">
        <v>265</v>
      </c>
    </row>
    <row r="28" spans="1:13" s="22" customFormat="1" ht="15" customHeight="1">
      <c r="A28"/>
      <c r="B28" s="55"/>
      <c r="C28" s="15"/>
      <c r="D28" s="68"/>
      <c r="E28" s="68"/>
      <c r="F28" s="48"/>
      <c r="G28" s="74"/>
      <c r="H28" s="68"/>
      <c r="I28" s="68"/>
      <c r="J28" s="68"/>
      <c r="K28" s="68"/>
      <c r="L28" s="68"/>
      <c r="M28" s="79" t="s">
        <v>266</v>
      </c>
    </row>
    <row r="29" spans="1:13" s="22" customFormat="1" ht="15" customHeight="1">
      <c r="A29"/>
      <c r="B29" s="55"/>
      <c r="C29" s="15"/>
      <c r="D29" s="68"/>
      <c r="E29" s="68"/>
      <c r="F29" s="48"/>
      <c r="G29" s="74"/>
      <c r="H29" s="68"/>
      <c r="I29" s="68"/>
      <c r="J29" s="68"/>
      <c r="K29" s="68"/>
      <c r="L29" s="68"/>
      <c r="M29" s="79" t="s">
        <v>267</v>
      </c>
    </row>
    <row r="30" spans="1:13" s="22" customFormat="1" ht="15" customHeight="1">
      <c r="A30"/>
      <c r="B30" s="55">
        <f>1+B23</f>
        <v>17</v>
      </c>
      <c r="C30" s="15" t="s">
        <v>40</v>
      </c>
      <c r="D30" s="68" t="s">
        <v>154</v>
      </c>
      <c r="E30" s="68" t="s">
        <v>88</v>
      </c>
      <c r="F30" s="48">
        <v>36</v>
      </c>
      <c r="G30" s="74">
        <f t="shared" si="0"/>
        <v>3</v>
      </c>
      <c r="H30" s="68" t="s">
        <v>120</v>
      </c>
      <c r="I30" s="68" t="s">
        <v>98</v>
      </c>
      <c r="J30" s="68" t="s">
        <v>106</v>
      </c>
      <c r="K30" s="68" t="s">
        <v>111</v>
      </c>
      <c r="L30" s="68" t="s">
        <v>129</v>
      </c>
      <c r="M30" s="79"/>
    </row>
    <row r="31" spans="1:13" s="22" customFormat="1" ht="15" customHeight="1">
      <c r="A31"/>
      <c r="B31" s="55">
        <f>1+B30</f>
        <v>18</v>
      </c>
      <c r="C31" s="15" t="s">
        <v>40</v>
      </c>
      <c r="D31" s="68" t="s">
        <v>154</v>
      </c>
      <c r="E31" s="68" t="s">
        <v>88</v>
      </c>
      <c r="F31" s="48">
        <v>26</v>
      </c>
      <c r="G31" s="74">
        <f t="shared" si="0"/>
        <v>2</v>
      </c>
      <c r="H31" s="68" t="s">
        <v>117</v>
      </c>
      <c r="I31" s="68" t="s">
        <v>98</v>
      </c>
      <c r="J31" s="68" t="s">
        <v>104</v>
      </c>
      <c r="K31" s="68" t="s">
        <v>110</v>
      </c>
      <c r="L31" s="68" t="s">
        <v>131</v>
      </c>
      <c r="M31" s="79"/>
    </row>
    <row r="32" spans="1:13" s="22" customFormat="1" ht="15" customHeight="1">
      <c r="A32"/>
      <c r="B32" s="55">
        <f>1+B31</f>
        <v>19</v>
      </c>
      <c r="C32" s="15" t="s">
        <v>40</v>
      </c>
      <c r="D32" s="68" t="s">
        <v>160</v>
      </c>
      <c r="E32" s="68" t="s">
        <v>88</v>
      </c>
      <c r="F32" s="48">
        <v>41</v>
      </c>
      <c r="G32" s="74">
        <f t="shared" si="0"/>
        <v>4</v>
      </c>
      <c r="H32" s="68" t="s">
        <v>117</v>
      </c>
      <c r="I32" s="68" t="s">
        <v>95</v>
      </c>
      <c r="J32" s="68" t="s">
        <v>105</v>
      </c>
      <c r="K32" s="68" t="s">
        <v>110</v>
      </c>
      <c r="L32" s="68" t="s">
        <v>129</v>
      </c>
      <c r="M32" s="78" t="s">
        <v>259</v>
      </c>
    </row>
    <row r="33" spans="1:13" s="22" customFormat="1" ht="15" customHeight="1">
      <c r="A33"/>
      <c r="B33" s="55"/>
      <c r="C33" s="15"/>
      <c r="D33" s="68"/>
      <c r="E33" s="68"/>
      <c r="F33" s="48"/>
      <c r="G33" s="74"/>
      <c r="H33" s="68"/>
      <c r="I33" s="68"/>
      <c r="J33" s="68"/>
      <c r="K33" s="68"/>
      <c r="L33" s="68"/>
      <c r="M33" s="79" t="s">
        <v>260</v>
      </c>
    </row>
    <row r="34" spans="1:13" s="22" customFormat="1" ht="15" customHeight="1">
      <c r="A34"/>
      <c r="B34" s="55">
        <f>1+B32</f>
        <v>20</v>
      </c>
      <c r="C34" s="15" t="s">
        <v>40</v>
      </c>
      <c r="D34" s="68" t="s">
        <v>158</v>
      </c>
      <c r="E34" s="68" t="s">
        <v>89</v>
      </c>
      <c r="F34" s="48">
        <v>29</v>
      </c>
      <c r="G34" s="74">
        <f t="shared" si="0"/>
        <v>2</v>
      </c>
      <c r="H34" s="68" t="s">
        <v>118</v>
      </c>
      <c r="I34" s="68" t="s">
        <v>94</v>
      </c>
      <c r="J34" s="68" t="s">
        <v>105</v>
      </c>
      <c r="K34" s="68" t="s">
        <v>111</v>
      </c>
      <c r="L34" s="68" t="s">
        <v>131</v>
      </c>
      <c r="M34" s="78" t="s">
        <v>256</v>
      </c>
    </row>
    <row r="35" spans="1:13" s="22" customFormat="1" ht="15" customHeight="1">
      <c r="A35"/>
      <c r="B35" s="55"/>
      <c r="C35" s="15"/>
      <c r="D35" s="68"/>
      <c r="E35" s="68"/>
      <c r="F35" s="48"/>
      <c r="G35" s="74"/>
      <c r="H35" s="68"/>
      <c r="I35" s="68"/>
      <c r="J35" s="68"/>
      <c r="K35" s="68"/>
      <c r="L35" s="68"/>
      <c r="M35" s="79" t="s">
        <v>258</v>
      </c>
    </row>
    <row r="36" spans="1:13" s="22" customFormat="1" ht="15" customHeight="1">
      <c r="A36"/>
      <c r="B36" s="55"/>
      <c r="C36" s="15"/>
      <c r="D36" s="68"/>
      <c r="E36" s="68"/>
      <c r="F36" s="48"/>
      <c r="G36" s="74"/>
      <c r="H36" s="68"/>
      <c r="I36" s="68"/>
      <c r="J36" s="68"/>
      <c r="K36" s="68"/>
      <c r="L36" s="68"/>
      <c r="M36" s="79" t="s">
        <v>257</v>
      </c>
    </row>
    <row r="37" spans="1:13" s="22" customFormat="1" ht="15" customHeight="1">
      <c r="A37"/>
      <c r="B37" s="55">
        <f>1+B34</f>
        <v>21</v>
      </c>
      <c r="C37" s="15" t="s">
        <v>40</v>
      </c>
      <c r="D37" s="68" t="s">
        <v>158</v>
      </c>
      <c r="E37" s="68" t="s">
        <v>89</v>
      </c>
      <c r="F37" s="48">
        <v>51</v>
      </c>
      <c r="G37" s="74">
        <f t="shared" si="0"/>
        <v>5</v>
      </c>
      <c r="H37" s="68" t="s">
        <v>118</v>
      </c>
      <c r="I37" s="68" t="s">
        <v>93</v>
      </c>
      <c r="J37" s="68" t="s">
        <v>103</v>
      </c>
      <c r="K37" s="68" t="s">
        <v>111</v>
      </c>
      <c r="L37" s="68" t="s">
        <v>129</v>
      </c>
      <c r="M37" s="78" t="s">
        <v>255</v>
      </c>
    </row>
    <row r="38" spans="1:13" s="22" customFormat="1" ht="15" customHeight="1">
      <c r="A38"/>
      <c r="B38" s="55">
        <f>1+B37</f>
        <v>22</v>
      </c>
      <c r="C38" s="15" t="s">
        <v>40</v>
      </c>
      <c r="D38" s="68" t="s">
        <v>158</v>
      </c>
      <c r="E38" s="68" t="s">
        <v>89</v>
      </c>
      <c r="F38" s="48">
        <v>52</v>
      </c>
      <c r="G38" s="74">
        <f t="shared" si="0"/>
        <v>5</v>
      </c>
      <c r="H38" s="68" t="s">
        <v>121</v>
      </c>
      <c r="I38" s="68" t="s">
        <v>95</v>
      </c>
      <c r="J38" s="68" t="s">
        <v>104</v>
      </c>
      <c r="K38" s="68" t="s">
        <v>111</v>
      </c>
      <c r="L38" s="68" t="s">
        <v>131</v>
      </c>
      <c r="M38" s="79" t="s">
        <v>287</v>
      </c>
    </row>
    <row r="39" spans="1:13" s="22" customFormat="1" ht="15" customHeight="1">
      <c r="A39"/>
      <c r="B39" s="55">
        <f>1+B38</f>
        <v>23</v>
      </c>
      <c r="C39" s="15" t="s">
        <v>40</v>
      </c>
      <c r="D39" s="68" t="s">
        <v>158</v>
      </c>
      <c r="E39" s="68" t="s">
        <v>89</v>
      </c>
      <c r="F39" s="48">
        <v>41</v>
      </c>
      <c r="G39" s="74">
        <f t="shared" si="0"/>
        <v>4</v>
      </c>
      <c r="H39" s="68" t="s">
        <v>117</v>
      </c>
      <c r="I39" s="68" t="s">
        <v>94</v>
      </c>
      <c r="J39" s="68" t="s">
        <v>104</v>
      </c>
      <c r="K39" s="68" t="s">
        <v>111</v>
      </c>
      <c r="L39" s="68" t="s">
        <v>129</v>
      </c>
      <c r="M39" s="78" t="s">
        <v>232</v>
      </c>
    </row>
    <row r="40" spans="1:13" s="22" customFormat="1" ht="15" customHeight="1">
      <c r="A40"/>
      <c r="B40" s="55"/>
      <c r="C40" s="15"/>
      <c r="D40" s="68"/>
      <c r="E40" s="68"/>
      <c r="F40" s="48"/>
      <c r="G40" s="74"/>
      <c r="H40" s="68"/>
      <c r="I40" s="68"/>
      <c r="J40" s="68"/>
      <c r="K40" s="68"/>
      <c r="L40" s="68"/>
      <c r="M40" s="79" t="s">
        <v>254</v>
      </c>
    </row>
    <row r="41" spans="1:13" s="22" customFormat="1" ht="15" customHeight="1">
      <c r="A41"/>
      <c r="B41" s="55">
        <f>1+B39</f>
        <v>24</v>
      </c>
      <c r="C41" s="15" t="s">
        <v>40</v>
      </c>
      <c r="D41" s="68" t="s">
        <v>158</v>
      </c>
      <c r="E41" s="68" t="s">
        <v>89</v>
      </c>
      <c r="F41" s="48">
        <v>55</v>
      </c>
      <c r="G41" s="74">
        <f t="shared" si="0"/>
        <v>5</v>
      </c>
      <c r="H41" s="68" t="s">
        <v>118</v>
      </c>
      <c r="I41" s="68" t="s">
        <v>94</v>
      </c>
      <c r="J41" s="68" t="s">
        <v>105</v>
      </c>
      <c r="K41" s="68" t="s">
        <v>111</v>
      </c>
      <c r="L41" s="68" t="s">
        <v>129</v>
      </c>
      <c r="M41" s="78" t="s">
        <v>251</v>
      </c>
    </row>
    <row r="42" spans="1:13" s="22" customFormat="1" ht="15" customHeight="1">
      <c r="A42"/>
      <c r="B42" s="55"/>
      <c r="C42" s="15"/>
      <c r="D42" s="68"/>
      <c r="E42" s="68"/>
      <c r="F42" s="48"/>
      <c r="G42" s="74"/>
      <c r="H42" s="68"/>
      <c r="I42" s="68"/>
      <c r="J42" s="68"/>
      <c r="K42" s="68"/>
      <c r="L42" s="68"/>
      <c r="M42" s="78" t="s">
        <v>252</v>
      </c>
    </row>
    <row r="43" spans="1:13" s="22" customFormat="1" ht="15" customHeight="1">
      <c r="A43"/>
      <c r="B43" s="55"/>
      <c r="C43" s="15"/>
      <c r="D43" s="68"/>
      <c r="E43" s="68"/>
      <c r="F43" s="48"/>
      <c r="G43" s="74"/>
      <c r="H43" s="68"/>
      <c r="I43" s="68"/>
      <c r="J43" s="68"/>
      <c r="K43" s="68"/>
      <c r="L43" s="68"/>
      <c r="M43" s="79" t="s">
        <v>253</v>
      </c>
    </row>
    <row r="44" spans="1:13" s="22" customFormat="1" ht="15" customHeight="1">
      <c r="A44"/>
      <c r="B44" s="55">
        <f>1+B41</f>
        <v>25</v>
      </c>
      <c r="C44" s="15" t="s">
        <v>40</v>
      </c>
      <c r="D44" s="68" t="s">
        <v>158</v>
      </c>
      <c r="E44" s="68" t="s">
        <v>89</v>
      </c>
      <c r="F44" s="48">
        <v>46</v>
      </c>
      <c r="G44" s="74">
        <f t="shared" si="0"/>
        <v>4</v>
      </c>
      <c r="H44" s="68" t="s">
        <v>120</v>
      </c>
      <c r="I44" s="68" t="s">
        <v>94</v>
      </c>
      <c r="J44" s="68" t="s">
        <v>106</v>
      </c>
      <c r="K44" s="68" t="s">
        <v>111</v>
      </c>
      <c r="L44" s="68" t="s">
        <v>129</v>
      </c>
      <c r="M44" s="78" t="s">
        <v>234</v>
      </c>
    </row>
    <row r="45" spans="1:13" s="22" customFormat="1" ht="15" customHeight="1">
      <c r="A45"/>
      <c r="B45" s="55">
        <f>1+B44</f>
        <v>26</v>
      </c>
      <c r="C45" s="15" t="s">
        <v>40</v>
      </c>
      <c r="D45" s="68" t="s">
        <v>158</v>
      </c>
      <c r="E45" s="68" t="s">
        <v>89</v>
      </c>
      <c r="F45" s="48">
        <v>54</v>
      </c>
      <c r="G45" s="74">
        <f t="shared" si="0"/>
        <v>5</v>
      </c>
      <c r="H45" s="68" t="s">
        <v>118</v>
      </c>
      <c r="I45" s="68" t="s">
        <v>93</v>
      </c>
      <c r="J45" s="68" t="s">
        <v>105</v>
      </c>
      <c r="K45" s="68" t="s">
        <v>111</v>
      </c>
      <c r="L45" s="68" t="s">
        <v>129</v>
      </c>
      <c r="M45" s="78" t="s">
        <v>232</v>
      </c>
    </row>
    <row r="46" spans="1:13" s="22" customFormat="1" ht="15" customHeight="1">
      <c r="A46"/>
      <c r="B46" s="55">
        <f>1+B45</f>
        <v>27</v>
      </c>
      <c r="C46" s="15" t="s">
        <v>40</v>
      </c>
      <c r="D46" s="68" t="s">
        <v>158</v>
      </c>
      <c r="E46" s="68" t="s">
        <v>89</v>
      </c>
      <c r="F46" s="48">
        <v>38</v>
      </c>
      <c r="G46" s="74">
        <f t="shared" si="0"/>
        <v>3</v>
      </c>
      <c r="H46" s="68" t="s">
        <v>121</v>
      </c>
      <c r="I46" s="68" t="s">
        <v>94</v>
      </c>
      <c r="J46" s="68" t="s">
        <v>104</v>
      </c>
      <c r="K46" s="68" t="s">
        <v>110</v>
      </c>
      <c r="L46" s="68" t="s">
        <v>130</v>
      </c>
      <c r="M46" s="79"/>
    </row>
    <row r="47" spans="1:13" s="22" customFormat="1" ht="15" customHeight="1">
      <c r="A47"/>
      <c r="B47" s="55">
        <f>1+B46</f>
        <v>28</v>
      </c>
      <c r="C47" s="15" t="s">
        <v>40</v>
      </c>
      <c r="D47" s="68" t="s">
        <v>158</v>
      </c>
      <c r="E47" s="68" t="s">
        <v>89</v>
      </c>
      <c r="F47" s="48">
        <v>48</v>
      </c>
      <c r="G47" s="74">
        <f t="shared" si="0"/>
        <v>4</v>
      </c>
      <c r="H47" s="68" t="s">
        <v>118</v>
      </c>
      <c r="I47" s="68" t="s">
        <v>97</v>
      </c>
      <c r="J47" s="68" t="s">
        <v>106</v>
      </c>
      <c r="K47" s="68" t="s">
        <v>111</v>
      </c>
      <c r="L47" s="68" t="s">
        <v>129</v>
      </c>
      <c r="M47" s="78" t="s">
        <v>250</v>
      </c>
    </row>
    <row r="48" spans="1:13" s="22" customFormat="1" ht="15" customHeight="1">
      <c r="A48"/>
      <c r="B48" s="55"/>
      <c r="C48" s="15"/>
      <c r="D48" s="68"/>
      <c r="E48" s="68"/>
      <c r="F48" s="48"/>
      <c r="G48" s="74"/>
      <c r="H48" s="68"/>
      <c r="I48" s="68"/>
      <c r="J48" s="68"/>
      <c r="K48" s="68"/>
      <c r="L48" s="68"/>
      <c r="M48" s="78" t="s">
        <v>232</v>
      </c>
    </row>
    <row r="49" spans="1:13" s="22" customFormat="1" ht="15" customHeight="1">
      <c r="A49"/>
      <c r="B49" s="55">
        <f>1+B47</f>
        <v>29</v>
      </c>
      <c r="C49" s="15" t="s">
        <v>40</v>
      </c>
      <c r="D49" s="68" t="s">
        <v>158</v>
      </c>
      <c r="E49" s="68" t="s">
        <v>89</v>
      </c>
      <c r="F49" s="48">
        <v>39</v>
      </c>
      <c r="G49" s="74">
        <f t="shared" si="0"/>
        <v>3</v>
      </c>
      <c r="H49" s="68" t="s">
        <v>121</v>
      </c>
      <c r="I49" s="68" t="s">
        <v>94</v>
      </c>
      <c r="J49" s="68" t="s">
        <v>105</v>
      </c>
      <c r="K49" s="68" t="s">
        <v>111</v>
      </c>
      <c r="L49" s="68" t="s">
        <v>130</v>
      </c>
      <c r="M49" s="78" t="s">
        <v>227</v>
      </c>
    </row>
    <row r="50" spans="1:13" s="22" customFormat="1" ht="15" customHeight="1">
      <c r="A50"/>
      <c r="B50" s="55">
        <f>1+B49</f>
        <v>30</v>
      </c>
      <c r="C50" s="15" t="s">
        <v>40</v>
      </c>
      <c r="D50" s="68" t="s">
        <v>158</v>
      </c>
      <c r="E50" s="68" t="s">
        <v>89</v>
      </c>
      <c r="F50" s="48">
        <v>38</v>
      </c>
      <c r="G50" s="74">
        <f t="shared" si="0"/>
        <v>3</v>
      </c>
      <c r="H50" s="68" t="s">
        <v>117</v>
      </c>
      <c r="I50" s="68" t="s">
        <v>94</v>
      </c>
      <c r="J50" s="68" t="s">
        <v>104</v>
      </c>
      <c r="K50" s="68" t="s">
        <v>111</v>
      </c>
      <c r="L50" s="68" t="s">
        <v>130</v>
      </c>
      <c r="M50" s="78" t="s">
        <v>234</v>
      </c>
    </row>
    <row r="51" spans="1:13" s="22" customFormat="1" ht="15" customHeight="1">
      <c r="A51"/>
      <c r="B51" s="55"/>
      <c r="C51" s="15"/>
      <c r="D51" s="68"/>
      <c r="E51" s="68"/>
      <c r="F51" s="48"/>
      <c r="G51" s="74"/>
      <c r="H51" s="68"/>
      <c r="I51" s="68"/>
      <c r="J51" s="68"/>
      <c r="K51" s="68"/>
      <c r="L51" s="68"/>
      <c r="M51" s="78" t="s">
        <v>248</v>
      </c>
    </row>
    <row r="52" spans="1:13" s="22" customFormat="1" ht="15" customHeight="1">
      <c r="A52"/>
      <c r="B52" s="55"/>
      <c r="C52" s="15"/>
      <c r="D52" s="68"/>
      <c r="E52" s="68"/>
      <c r="F52" s="48"/>
      <c r="G52" s="74"/>
      <c r="H52" s="68"/>
      <c r="I52" s="68"/>
      <c r="J52" s="68"/>
      <c r="K52" s="68"/>
      <c r="L52" s="68"/>
      <c r="M52" s="79" t="s">
        <v>249</v>
      </c>
    </row>
    <row r="53" spans="1:13" s="22" customFormat="1" ht="15" customHeight="1">
      <c r="A53"/>
      <c r="B53" s="55">
        <f>1+B50</f>
        <v>31</v>
      </c>
      <c r="C53" s="15" t="s">
        <v>40</v>
      </c>
      <c r="D53" s="68" t="s">
        <v>158</v>
      </c>
      <c r="E53" s="68" t="s">
        <v>89</v>
      </c>
      <c r="F53" s="48">
        <v>43</v>
      </c>
      <c r="G53" s="74">
        <f t="shared" si="0"/>
        <v>4</v>
      </c>
      <c r="H53" s="68" t="s">
        <v>118</v>
      </c>
      <c r="I53" s="68" t="s">
        <v>92</v>
      </c>
      <c r="J53" s="68" t="s">
        <v>105</v>
      </c>
      <c r="K53" s="68" t="s">
        <v>111</v>
      </c>
      <c r="L53" s="68" t="s">
        <v>129</v>
      </c>
      <c r="M53" s="78" t="s">
        <v>247</v>
      </c>
    </row>
    <row r="54" spans="1:13" s="22" customFormat="1" ht="15" customHeight="1">
      <c r="A54"/>
      <c r="B54" s="55"/>
      <c r="C54" s="15"/>
      <c r="D54" s="68"/>
      <c r="E54" s="68"/>
      <c r="F54" s="48"/>
      <c r="G54" s="74"/>
      <c r="H54" s="68"/>
      <c r="I54" s="68"/>
      <c r="J54" s="68"/>
      <c r="K54" s="68"/>
      <c r="L54" s="68"/>
      <c r="M54" s="79"/>
    </row>
    <row r="55" spans="1:13" s="22" customFormat="1" ht="15" customHeight="1">
      <c r="A55"/>
      <c r="B55" s="55"/>
      <c r="C55" s="15"/>
      <c r="D55" s="68"/>
      <c r="E55" s="68"/>
      <c r="F55" s="48"/>
      <c r="G55" s="74"/>
      <c r="H55" s="68"/>
      <c r="I55" s="68"/>
      <c r="J55" s="68"/>
      <c r="K55" s="68"/>
      <c r="L55" s="68"/>
      <c r="M55" s="79"/>
    </row>
    <row r="56" spans="1:13" s="22" customFormat="1" ht="15" customHeight="1">
      <c r="A56"/>
      <c r="B56" s="55">
        <f>1+B53</f>
        <v>32</v>
      </c>
      <c r="C56" s="15" t="s">
        <v>40</v>
      </c>
      <c r="D56" s="68" t="s">
        <v>158</v>
      </c>
      <c r="E56" s="68" t="s">
        <v>89</v>
      </c>
      <c r="F56" s="48">
        <v>37</v>
      </c>
      <c r="G56" s="74">
        <f t="shared" si="0"/>
        <v>3</v>
      </c>
      <c r="H56" s="68" t="s">
        <v>117</v>
      </c>
      <c r="I56" s="68" t="s">
        <v>93</v>
      </c>
      <c r="J56" s="68" t="s">
        <v>105</v>
      </c>
      <c r="K56" s="68" t="s">
        <v>111</v>
      </c>
      <c r="L56" s="68" t="s">
        <v>129</v>
      </c>
      <c r="M56" s="78" t="s">
        <v>232</v>
      </c>
    </row>
    <row r="57" spans="1:13" s="22" customFormat="1" ht="15" customHeight="1">
      <c r="A57"/>
      <c r="B57" s="55"/>
      <c r="C57" s="15"/>
      <c r="D57" s="68"/>
      <c r="E57" s="68"/>
      <c r="F57" s="48"/>
      <c r="G57" s="74"/>
      <c r="H57" s="68"/>
      <c r="I57" s="68"/>
      <c r="J57" s="68"/>
      <c r="K57" s="68"/>
      <c r="L57" s="68"/>
      <c r="M57" s="79" t="s">
        <v>246</v>
      </c>
    </row>
    <row r="58" spans="1:13" s="22" customFormat="1" ht="15" customHeight="1">
      <c r="A58"/>
      <c r="B58" s="55">
        <f>1+B56</f>
        <v>33</v>
      </c>
      <c r="C58" s="15" t="s">
        <v>40</v>
      </c>
      <c r="D58" s="68" t="s">
        <v>158</v>
      </c>
      <c r="E58" s="68" t="s">
        <v>89</v>
      </c>
      <c r="F58" s="48">
        <v>31</v>
      </c>
      <c r="G58" s="74">
        <f>IF(F58&lt;=0,"",IF(F58&lt;=19,1,IF(F58&lt;=29,2,IF(F58&lt;=39,3,IF(F58&lt;=49,4,IF(F58&lt;=60,5,IF(F58&gt;60,6,"")))))))</f>
        <v>3</v>
      </c>
      <c r="H58" s="68" t="s">
        <v>121</v>
      </c>
      <c r="I58" s="68" t="s">
        <v>94</v>
      </c>
      <c r="J58" s="68" t="s">
        <v>105</v>
      </c>
      <c r="K58" s="68" t="s">
        <v>111</v>
      </c>
      <c r="L58" s="68" t="s">
        <v>131</v>
      </c>
      <c r="M58" s="78" t="s">
        <v>245</v>
      </c>
    </row>
    <row r="59" spans="1:13" s="22" customFormat="1" ht="15" customHeight="1">
      <c r="A59"/>
      <c r="B59" s="55">
        <f>1+B58</f>
        <v>34</v>
      </c>
      <c r="C59" s="15" t="s">
        <v>40</v>
      </c>
      <c r="D59" s="68" t="s">
        <v>158</v>
      </c>
      <c r="E59" s="68" t="s">
        <v>89</v>
      </c>
      <c r="F59" s="48">
        <v>49</v>
      </c>
      <c r="G59" s="74">
        <f>IF(F59&lt;=0,"",IF(F59&lt;=19,1,IF(F59&lt;=29,2,IF(F59&lt;=39,3,IF(F59&lt;=49,4,IF(F59&lt;=60,5,IF(F59&gt;60,6,"")))))))</f>
        <v>4</v>
      </c>
      <c r="H59" s="68" t="s">
        <v>118</v>
      </c>
      <c r="I59" s="68" t="s">
        <v>94</v>
      </c>
      <c r="J59" s="68" t="s">
        <v>107</v>
      </c>
      <c r="K59" s="68" t="s">
        <v>111</v>
      </c>
      <c r="L59" s="68" t="s">
        <v>129</v>
      </c>
      <c r="M59" s="78" t="s">
        <v>234</v>
      </c>
    </row>
    <row r="60" spans="1:13" s="22" customFormat="1" ht="15" customHeight="1">
      <c r="A60"/>
      <c r="B60" s="55"/>
      <c r="C60" s="15"/>
      <c r="D60" s="68"/>
      <c r="E60" s="68"/>
      <c r="F60" s="48"/>
      <c r="G60" s="74"/>
      <c r="H60" s="68"/>
      <c r="I60" s="68"/>
      <c r="J60" s="68"/>
      <c r="K60" s="68"/>
      <c r="L60" s="68"/>
      <c r="M60" s="78" t="s">
        <v>243</v>
      </c>
    </row>
    <row r="61" spans="1:13" s="22" customFormat="1" ht="15" customHeight="1">
      <c r="A61"/>
      <c r="B61" s="55"/>
      <c r="C61" s="15"/>
      <c r="D61" s="68"/>
      <c r="E61" s="68"/>
      <c r="F61" s="48"/>
      <c r="G61" s="74"/>
      <c r="H61" s="68"/>
      <c r="I61" s="68"/>
      <c r="J61" s="68"/>
      <c r="K61" s="68"/>
      <c r="L61" s="68"/>
      <c r="M61" s="79" t="s">
        <v>244</v>
      </c>
    </row>
    <row r="62" spans="1:13" s="22" customFormat="1" ht="15" customHeight="1">
      <c r="A62"/>
      <c r="B62" s="55">
        <f>1+B59</f>
        <v>35</v>
      </c>
      <c r="C62" s="15" t="s">
        <v>40</v>
      </c>
      <c r="D62" s="68" t="s">
        <v>158</v>
      </c>
      <c r="E62" s="68" t="s">
        <v>89</v>
      </c>
      <c r="F62" s="48">
        <v>35</v>
      </c>
      <c r="G62" s="74">
        <f>IF(F62&lt;=0,"",IF(F62&lt;=19,1,IF(F62&lt;=29,2,IF(F62&lt;=39,3,IF(F62&lt;=49,4,IF(F62&lt;=60,5,IF(F62&gt;60,6,"")))))))</f>
        <v>3</v>
      </c>
      <c r="H62" s="68" t="s">
        <v>118</v>
      </c>
      <c r="I62" s="68" t="s">
        <v>95</v>
      </c>
      <c r="J62" s="68" t="s">
        <v>104</v>
      </c>
      <c r="K62" s="68" t="s">
        <v>111</v>
      </c>
      <c r="L62" s="68" t="s">
        <v>129</v>
      </c>
      <c r="M62" s="78" t="s">
        <v>234</v>
      </c>
    </row>
    <row r="63" spans="1:13" s="22" customFormat="1" ht="15" customHeight="1">
      <c r="A63"/>
      <c r="B63" s="55"/>
      <c r="C63" s="15"/>
      <c r="D63" s="68"/>
      <c r="E63" s="68"/>
      <c r="F63" s="48"/>
      <c r="G63" s="74"/>
      <c r="H63" s="68"/>
      <c r="I63" s="68"/>
      <c r="J63" s="68"/>
      <c r="K63" s="68"/>
      <c r="L63" s="68"/>
      <c r="M63" s="80" t="s">
        <v>242</v>
      </c>
    </row>
    <row r="64" spans="1:13" s="22" customFormat="1" ht="15" customHeight="1">
      <c r="A64"/>
      <c r="B64" s="55"/>
      <c r="C64" s="15"/>
      <c r="D64" s="68"/>
      <c r="E64" s="68"/>
      <c r="F64" s="48"/>
      <c r="G64" s="74"/>
      <c r="H64" s="68"/>
      <c r="I64" s="68"/>
      <c r="J64" s="68"/>
      <c r="K64" s="68"/>
      <c r="L64" s="68"/>
      <c r="M64" s="78" t="s">
        <v>232</v>
      </c>
    </row>
    <row r="65" spans="1:13" s="22" customFormat="1" ht="15" customHeight="1">
      <c r="A65"/>
      <c r="B65" s="55">
        <f>1+B62</f>
        <v>36</v>
      </c>
      <c r="C65" s="15" t="s">
        <v>40</v>
      </c>
      <c r="D65" s="68" t="s">
        <v>158</v>
      </c>
      <c r="E65" s="68" t="s">
        <v>89</v>
      </c>
      <c r="F65" s="48">
        <v>70</v>
      </c>
      <c r="G65" s="74">
        <f>IF(F65&lt;=0,"",IF(F65&lt;=19,1,IF(F65&lt;=29,2,IF(F65&lt;=39,3,IF(F65&lt;=49,4,IF(F65&lt;=60,5,IF(F65&gt;60,6,"")))))))</f>
        <v>6</v>
      </c>
      <c r="H65" s="68" t="s">
        <v>118</v>
      </c>
      <c r="I65" s="68" t="s">
        <v>93</v>
      </c>
      <c r="J65" s="68" t="s">
        <v>105</v>
      </c>
      <c r="K65" s="68" t="s">
        <v>111</v>
      </c>
      <c r="L65" s="68" t="s">
        <v>130</v>
      </c>
      <c r="M65" s="79"/>
    </row>
    <row r="66" spans="1:13" s="22" customFormat="1" ht="15" customHeight="1">
      <c r="A66"/>
      <c r="B66" s="55">
        <f>1+B65</f>
        <v>37</v>
      </c>
      <c r="C66" s="15" t="s">
        <v>40</v>
      </c>
      <c r="D66" s="68" t="s">
        <v>158</v>
      </c>
      <c r="E66" s="68" t="s">
        <v>89</v>
      </c>
      <c r="F66" s="48">
        <v>51</v>
      </c>
      <c r="G66" s="74">
        <f>IF(F66&lt;=0,"",IF(F66&lt;=19,1,IF(F66&lt;=29,2,IF(F66&lt;=39,3,IF(F66&lt;=49,4,IF(F66&lt;=60,5,IF(F66&gt;60,6,"")))))))</f>
        <v>5</v>
      </c>
      <c r="H66" s="68" t="s">
        <v>118</v>
      </c>
      <c r="I66" s="68" t="s">
        <v>95</v>
      </c>
      <c r="J66" s="68" t="s">
        <v>106</v>
      </c>
      <c r="K66" s="68" t="s">
        <v>111</v>
      </c>
      <c r="L66" s="68" t="s">
        <v>129</v>
      </c>
      <c r="M66" s="78" t="s">
        <v>241</v>
      </c>
    </row>
    <row r="67" spans="1:13" s="22" customFormat="1" ht="15" customHeight="1">
      <c r="A67"/>
      <c r="B67" s="55">
        <f>1+B66</f>
        <v>38</v>
      </c>
      <c r="C67" s="15" t="s">
        <v>40</v>
      </c>
      <c r="D67" s="68" t="s">
        <v>158</v>
      </c>
      <c r="E67" s="68" t="s">
        <v>89</v>
      </c>
      <c r="F67" s="48">
        <v>37</v>
      </c>
      <c r="G67" s="74">
        <f>IF(F67&lt;=0,"",IF(F67&lt;=19,1,IF(F67&lt;=29,2,IF(F67&lt;=39,3,IF(F67&lt;=49,4,IF(F67&lt;=60,5,IF(F67&gt;60,6,"")))))))</f>
        <v>3</v>
      </c>
      <c r="H67" s="68" t="s">
        <v>118</v>
      </c>
      <c r="I67" s="68" t="s">
        <v>94</v>
      </c>
      <c r="J67" s="68" t="s">
        <v>105</v>
      </c>
      <c r="K67" s="68" t="s">
        <v>111</v>
      </c>
      <c r="L67" s="68" t="s">
        <v>129</v>
      </c>
      <c r="M67" s="78" t="s">
        <v>240</v>
      </c>
    </row>
    <row r="68" spans="1:13" s="22" customFormat="1" ht="15" customHeight="1">
      <c r="A68"/>
      <c r="B68" s="55">
        <f>1+B67</f>
        <v>39</v>
      </c>
      <c r="C68" s="15" t="s">
        <v>40</v>
      </c>
      <c r="D68" s="68" t="s">
        <v>158</v>
      </c>
      <c r="E68" s="68" t="s">
        <v>89</v>
      </c>
      <c r="F68" s="48">
        <v>40</v>
      </c>
      <c r="G68" s="74">
        <f>IF(F68&lt;=0,"",IF(F68&lt;=19,1,IF(F68&lt;=29,2,IF(F68&lt;=39,3,IF(F68&lt;=49,4,IF(F68&lt;=60,5,IF(F68&gt;60,6,"")))))))</f>
        <v>4</v>
      </c>
      <c r="H68" s="68" t="s">
        <v>117</v>
      </c>
      <c r="I68" s="68" t="s">
        <v>94</v>
      </c>
      <c r="J68" s="68" t="s">
        <v>103</v>
      </c>
      <c r="K68" s="68" t="s">
        <v>109</v>
      </c>
      <c r="L68" s="68" t="s">
        <v>129</v>
      </c>
      <c r="M68" s="78" t="s">
        <v>239</v>
      </c>
    </row>
    <row r="69" spans="1:13" s="22" customFormat="1" ht="15" customHeight="1">
      <c r="A69"/>
      <c r="B69" s="55"/>
      <c r="C69" s="15"/>
      <c r="D69" s="68"/>
      <c r="E69" s="68"/>
      <c r="F69" s="48"/>
      <c r="G69" s="74"/>
      <c r="H69" s="68"/>
      <c r="I69" s="68"/>
      <c r="J69" s="68"/>
      <c r="K69" s="68"/>
      <c r="L69" s="68"/>
      <c r="M69" s="78" t="s">
        <v>229</v>
      </c>
    </row>
    <row r="70" spans="1:13" s="22" customFormat="1" ht="15" customHeight="1">
      <c r="A70"/>
      <c r="B70" s="55"/>
      <c r="C70" s="15"/>
      <c r="D70" s="68"/>
      <c r="E70" s="68"/>
      <c r="F70" s="48"/>
      <c r="G70" s="74"/>
      <c r="H70" s="68"/>
      <c r="I70" s="68"/>
      <c r="J70" s="68"/>
      <c r="K70" s="68"/>
      <c r="L70" s="68"/>
      <c r="M70" s="78" t="s">
        <v>233</v>
      </c>
    </row>
    <row r="71" spans="1:13" s="22" customFormat="1" ht="15" customHeight="1">
      <c r="A71"/>
      <c r="B71" s="55"/>
      <c r="C71" s="15"/>
      <c r="D71" s="68"/>
      <c r="E71" s="68"/>
      <c r="F71" s="48"/>
      <c r="G71" s="74"/>
      <c r="H71" s="68"/>
      <c r="I71" s="68"/>
      <c r="J71" s="68"/>
      <c r="K71" s="68"/>
      <c r="L71" s="68"/>
      <c r="M71" s="78" t="s">
        <v>230</v>
      </c>
    </row>
    <row r="72" spans="1:13" s="22" customFormat="1" ht="15" customHeight="1">
      <c r="A72"/>
      <c r="B72" s="55">
        <f>1+B68</f>
        <v>40</v>
      </c>
      <c r="C72" s="15" t="s">
        <v>40</v>
      </c>
      <c r="D72" s="68" t="s">
        <v>158</v>
      </c>
      <c r="E72" s="68" t="s">
        <v>89</v>
      </c>
      <c r="F72" s="48">
        <v>52</v>
      </c>
      <c r="G72" s="74">
        <f>IF(F72&lt;=0,"",IF(F72&lt;=19,1,IF(F72&lt;=29,2,IF(F72&lt;=39,3,IF(F72&lt;=49,4,IF(F72&lt;=60,5,IF(F72&gt;60,6,"")))))))</f>
        <v>5</v>
      </c>
      <c r="H72" s="68" t="s">
        <v>118</v>
      </c>
      <c r="I72" s="68" t="s">
        <v>95</v>
      </c>
      <c r="J72" s="68" t="s">
        <v>106</v>
      </c>
      <c r="K72" s="68" t="s">
        <v>111</v>
      </c>
      <c r="L72" s="68" t="s">
        <v>129</v>
      </c>
      <c r="M72" s="78" t="s">
        <v>236</v>
      </c>
    </row>
    <row r="73" spans="1:13" s="22" customFormat="1" ht="15" customHeight="1">
      <c r="A73"/>
      <c r="B73" s="55"/>
      <c r="C73" s="15"/>
      <c r="D73" s="68"/>
      <c r="E73" s="68"/>
      <c r="F73" s="48"/>
      <c r="G73" s="74"/>
      <c r="H73" s="68"/>
      <c r="I73" s="68"/>
      <c r="J73" s="68"/>
      <c r="K73" s="68"/>
      <c r="L73" s="68"/>
      <c r="M73" s="78" t="s">
        <v>233</v>
      </c>
    </row>
    <row r="74" spans="1:13" s="22" customFormat="1" ht="15" customHeight="1">
      <c r="A74"/>
      <c r="B74" s="55"/>
      <c r="C74" s="15"/>
      <c r="D74" s="68"/>
      <c r="E74" s="68"/>
      <c r="F74" s="48"/>
      <c r="G74" s="74"/>
      <c r="H74" s="68"/>
      <c r="I74" s="68"/>
      <c r="J74" s="68"/>
      <c r="K74" s="68"/>
      <c r="L74" s="68"/>
      <c r="M74" s="78" t="s">
        <v>232</v>
      </c>
    </row>
    <row r="75" spans="1:13" s="22" customFormat="1" ht="15" customHeight="1">
      <c r="A75"/>
      <c r="B75" s="55"/>
      <c r="C75" s="15"/>
      <c r="D75" s="68"/>
      <c r="E75" s="68"/>
      <c r="F75" s="48"/>
      <c r="G75" s="74"/>
      <c r="H75" s="68"/>
      <c r="I75" s="68"/>
      <c r="J75" s="68"/>
      <c r="K75" s="68"/>
      <c r="L75" s="68"/>
      <c r="M75" s="78" t="s">
        <v>237</v>
      </c>
    </row>
    <row r="76" spans="1:13" s="22" customFormat="1" ht="15" customHeight="1">
      <c r="A76"/>
      <c r="B76" s="55"/>
      <c r="C76" s="15"/>
      <c r="D76" s="68"/>
      <c r="E76" s="68"/>
      <c r="F76" s="48"/>
      <c r="G76" s="74"/>
      <c r="H76" s="68"/>
      <c r="I76" s="68"/>
      <c r="J76" s="68"/>
      <c r="K76" s="68"/>
      <c r="L76" s="68"/>
      <c r="M76" s="78" t="s">
        <v>238</v>
      </c>
    </row>
    <row r="77" spans="1:13" s="22" customFormat="1" ht="15" customHeight="1">
      <c r="A77"/>
      <c r="B77" s="55">
        <f>1+B72</f>
        <v>41</v>
      </c>
      <c r="C77" s="15" t="s">
        <v>40</v>
      </c>
      <c r="D77" s="68" t="s">
        <v>158</v>
      </c>
      <c r="E77" s="68" t="s">
        <v>89</v>
      </c>
      <c r="F77" s="48">
        <v>51</v>
      </c>
      <c r="G77" s="74">
        <f>IF(F77&lt;=0,"",IF(F77&lt;=19,1,IF(F77&lt;=29,2,IF(F77&lt;=39,3,IF(F77&lt;=49,4,IF(F77&lt;=60,5,IF(F77&gt;60,6,"")))))))</f>
        <v>5</v>
      </c>
      <c r="H77" s="68" t="s">
        <v>118</v>
      </c>
      <c r="I77" s="68" t="s">
        <v>93</v>
      </c>
      <c r="J77" s="68" t="s">
        <v>105</v>
      </c>
      <c r="K77" s="68" t="s">
        <v>111</v>
      </c>
      <c r="L77" s="68" t="s">
        <v>129</v>
      </c>
      <c r="M77" s="78" t="s">
        <v>235</v>
      </c>
    </row>
    <row r="78" spans="1:13" s="22" customFormat="1" ht="15" customHeight="1">
      <c r="A78"/>
      <c r="B78" s="55">
        <f>1+B77</f>
        <v>42</v>
      </c>
      <c r="C78" s="15" t="s">
        <v>40</v>
      </c>
      <c r="D78" s="68" t="s">
        <v>158</v>
      </c>
      <c r="E78" s="68" t="s">
        <v>89</v>
      </c>
      <c r="F78" s="48">
        <v>56</v>
      </c>
      <c r="G78" s="74">
        <f>IF(F78&lt;=0,"",IF(F78&lt;=19,1,IF(F78&lt;=29,2,IF(F78&lt;=39,3,IF(F78&lt;=49,4,IF(F78&lt;=60,5,IF(F78&gt;60,6,"")))))))</f>
        <v>5</v>
      </c>
      <c r="H78" s="68" t="s">
        <v>118</v>
      </c>
      <c r="I78" s="68" t="s">
        <v>93</v>
      </c>
      <c r="J78" s="68" t="s">
        <v>105</v>
      </c>
      <c r="K78" s="68" t="s">
        <v>110</v>
      </c>
      <c r="L78" s="68" t="s">
        <v>129</v>
      </c>
      <c r="M78" s="78" t="s">
        <v>192</v>
      </c>
    </row>
    <row r="79" spans="1:13" s="22" customFormat="1" ht="15" customHeight="1">
      <c r="A79"/>
      <c r="B79" s="55"/>
      <c r="C79" s="15"/>
      <c r="D79" s="68"/>
      <c r="E79" s="68"/>
      <c r="F79" s="48"/>
      <c r="G79" s="74"/>
      <c r="H79" s="68"/>
      <c r="I79" s="68"/>
      <c r="J79" s="68"/>
      <c r="K79" s="68"/>
      <c r="L79" s="68"/>
      <c r="M79" s="78" t="s">
        <v>234</v>
      </c>
    </row>
    <row r="80" spans="1:13" s="22" customFormat="1" ht="15" customHeight="1">
      <c r="A80"/>
      <c r="B80" s="55">
        <f>1+B78</f>
        <v>43</v>
      </c>
      <c r="C80" s="15" t="s">
        <v>40</v>
      </c>
      <c r="D80" s="68" t="s">
        <v>158</v>
      </c>
      <c r="E80" s="68" t="s">
        <v>89</v>
      </c>
      <c r="F80" s="48">
        <v>53</v>
      </c>
      <c r="G80" s="74">
        <f>IF(F80&lt;=0,"",IF(F80&lt;=19,1,IF(F80&lt;=29,2,IF(F80&lt;=39,3,IF(F80&lt;=49,4,IF(F80&lt;=60,5,IF(F80&gt;60,6,"")))))))</f>
        <v>5</v>
      </c>
      <c r="H80" s="68" t="s">
        <v>118</v>
      </c>
      <c r="I80" s="68" t="s">
        <v>94</v>
      </c>
      <c r="J80" s="68" t="s">
        <v>103</v>
      </c>
      <c r="K80" s="68" t="s">
        <v>111</v>
      </c>
      <c r="L80" s="68" t="s">
        <v>130</v>
      </c>
      <c r="M80" s="78" t="s">
        <v>232</v>
      </c>
    </row>
    <row r="81" spans="1:13" s="22" customFormat="1" ht="15" customHeight="1">
      <c r="A81"/>
      <c r="B81" s="55"/>
      <c r="C81" s="15"/>
      <c r="D81" s="68"/>
      <c r="E81" s="68"/>
      <c r="F81" s="48"/>
      <c r="G81" s="74"/>
      <c r="H81" s="68"/>
      <c r="I81" s="68"/>
      <c r="J81" s="68"/>
      <c r="K81" s="68"/>
      <c r="L81" s="68"/>
      <c r="M81" s="78" t="s">
        <v>233</v>
      </c>
    </row>
    <row r="82" spans="1:13" s="22" customFormat="1" ht="15" customHeight="1">
      <c r="A82"/>
      <c r="B82" s="55"/>
      <c r="C82" s="15"/>
      <c r="D82" s="68"/>
      <c r="E82" s="68"/>
      <c r="F82" s="48"/>
      <c r="G82" s="74"/>
      <c r="H82" s="68"/>
      <c r="I82" s="68"/>
      <c r="J82" s="68"/>
      <c r="K82" s="68"/>
      <c r="L82" s="68"/>
      <c r="M82" s="78" t="s">
        <v>234</v>
      </c>
    </row>
    <row r="83" spans="1:13" s="22" customFormat="1" ht="15" customHeight="1">
      <c r="A83"/>
      <c r="B83" s="55">
        <f>1+B80</f>
        <v>44</v>
      </c>
      <c r="C83" s="15" t="s">
        <v>40</v>
      </c>
      <c r="D83" s="68" t="s">
        <v>158</v>
      </c>
      <c r="E83" s="68" t="s">
        <v>89</v>
      </c>
      <c r="F83" s="48">
        <v>32</v>
      </c>
      <c r="G83" s="74">
        <f>IF(F83&lt;=0,"",IF(F83&lt;=19,1,IF(F83&lt;=29,2,IF(F83&lt;=39,3,IF(F83&lt;=49,4,IF(F83&lt;=60,5,IF(F83&gt;60,6,"")))))))</f>
        <v>3</v>
      </c>
      <c r="H83" s="68" t="s">
        <v>121</v>
      </c>
      <c r="I83" s="68" t="s">
        <v>94</v>
      </c>
      <c r="J83" s="68" t="s">
        <v>103</v>
      </c>
      <c r="K83" s="68" t="s">
        <v>111</v>
      </c>
      <c r="L83" s="68" t="s">
        <v>129</v>
      </c>
      <c r="M83" s="78" t="s">
        <v>228</v>
      </c>
    </row>
    <row r="84" spans="1:13" s="22" customFormat="1" ht="15" customHeight="1">
      <c r="A84"/>
      <c r="B84" s="55"/>
      <c r="C84" s="15"/>
      <c r="D84" s="68"/>
      <c r="E84" s="68"/>
      <c r="F84" s="48"/>
      <c r="G84" s="74"/>
      <c r="H84" s="68"/>
      <c r="I84" s="68"/>
      <c r="J84" s="68"/>
      <c r="K84" s="68"/>
      <c r="L84" s="68"/>
      <c r="M84" s="78" t="s">
        <v>229</v>
      </c>
    </row>
    <row r="85" spans="1:13" s="22" customFormat="1" ht="15" customHeight="1">
      <c r="A85"/>
      <c r="B85" s="55"/>
      <c r="C85" s="15"/>
      <c r="D85" s="68"/>
      <c r="E85" s="68"/>
      <c r="F85" s="48"/>
      <c r="G85" s="74"/>
      <c r="H85" s="68"/>
      <c r="I85" s="68"/>
      <c r="J85" s="68"/>
      <c r="K85" s="68"/>
      <c r="L85" s="68"/>
      <c r="M85" s="78" t="s">
        <v>233</v>
      </c>
    </row>
    <row r="86" spans="1:13" s="22" customFormat="1" ht="15" customHeight="1">
      <c r="A86"/>
      <c r="B86" s="55"/>
      <c r="C86" s="15"/>
      <c r="D86" s="68"/>
      <c r="E86" s="68"/>
      <c r="F86" s="48"/>
      <c r="G86" s="74"/>
      <c r="H86" s="68"/>
      <c r="I86" s="68"/>
      <c r="J86" s="68"/>
      <c r="K86" s="68"/>
      <c r="L86" s="68"/>
      <c r="M86" s="78" t="s">
        <v>230</v>
      </c>
    </row>
    <row r="87" spans="1:13" s="22" customFormat="1" ht="15" customHeight="1">
      <c r="A87"/>
      <c r="B87" s="55"/>
      <c r="C87" s="15"/>
      <c r="D87" s="68"/>
      <c r="E87" s="68"/>
      <c r="F87" s="48"/>
      <c r="G87" s="74"/>
      <c r="H87" s="68"/>
      <c r="I87" s="68"/>
      <c r="J87" s="68"/>
      <c r="K87" s="68"/>
      <c r="L87" s="68"/>
      <c r="M87" s="78" t="s">
        <v>232</v>
      </c>
    </row>
    <row r="88" spans="1:13" s="22" customFormat="1" ht="15" customHeight="1">
      <c r="A88"/>
      <c r="B88" s="55">
        <f>1+B83</f>
        <v>45</v>
      </c>
      <c r="C88" s="15" t="s">
        <v>40</v>
      </c>
      <c r="D88" s="68" t="s">
        <v>158</v>
      </c>
      <c r="E88" s="68" t="s">
        <v>89</v>
      </c>
      <c r="F88" s="48">
        <v>52</v>
      </c>
      <c r="G88" s="74">
        <f>IF(F88&lt;=0,"",IF(F88&lt;=19,1,IF(F88&lt;=29,2,IF(F88&lt;=39,3,IF(F88&lt;=49,4,IF(F88&lt;=60,5,IF(F88&gt;60,6,"")))))))</f>
        <v>5</v>
      </c>
      <c r="H88" s="68" t="s">
        <v>118</v>
      </c>
      <c r="I88" s="68" t="s">
        <v>93</v>
      </c>
      <c r="J88" s="68" t="s">
        <v>106</v>
      </c>
      <c r="K88" s="68" t="s">
        <v>110</v>
      </c>
      <c r="L88" s="68" t="s">
        <v>129</v>
      </c>
      <c r="M88" s="78" t="s">
        <v>227</v>
      </c>
    </row>
    <row r="89" spans="1:13" s="22" customFormat="1" ht="15" customHeight="1">
      <c r="A89"/>
      <c r="B89" s="55">
        <f>1+B88</f>
        <v>46</v>
      </c>
      <c r="C89" s="15" t="s">
        <v>40</v>
      </c>
      <c r="D89" s="68" t="s">
        <v>158</v>
      </c>
      <c r="E89" s="68" t="s">
        <v>89</v>
      </c>
      <c r="F89" s="48">
        <v>59</v>
      </c>
      <c r="G89" s="74">
        <f>IF(F89&lt;=0,"",IF(F89&lt;=19,1,IF(F89&lt;=29,2,IF(F89&lt;=39,3,IF(F89&lt;=49,4,IF(F89&lt;=60,5,IF(F89&gt;60,6,"")))))))</f>
        <v>5</v>
      </c>
      <c r="H89" s="68" t="s">
        <v>118</v>
      </c>
      <c r="I89" s="68" t="s">
        <v>93</v>
      </c>
      <c r="J89" s="68" t="s">
        <v>106</v>
      </c>
      <c r="K89" s="68" t="s">
        <v>110</v>
      </c>
      <c r="L89" s="68" t="s">
        <v>129</v>
      </c>
      <c r="M89" s="78" t="s">
        <v>224</v>
      </c>
    </row>
    <row r="90" spans="1:13" s="22" customFormat="1" ht="15" customHeight="1">
      <c r="A90"/>
      <c r="B90" s="55"/>
      <c r="C90" s="15"/>
      <c r="D90" s="68"/>
      <c r="E90" s="68"/>
      <c r="F90" s="48"/>
      <c r="G90" s="74"/>
      <c r="H90" s="68"/>
      <c r="I90" s="68"/>
      <c r="J90" s="68"/>
      <c r="K90" s="68"/>
      <c r="L90" s="68"/>
      <c r="M90" s="78" t="s">
        <v>233</v>
      </c>
    </row>
    <row r="91" spans="1:13" s="22" customFormat="1" ht="15" customHeight="1">
      <c r="A91"/>
      <c r="B91" s="55"/>
      <c r="C91" s="15"/>
      <c r="D91" s="68"/>
      <c r="E91" s="68"/>
      <c r="F91" s="48"/>
      <c r="G91" s="74"/>
      <c r="H91" s="68"/>
      <c r="I91" s="68"/>
      <c r="J91" s="68"/>
      <c r="K91" s="68"/>
      <c r="L91" s="68"/>
      <c r="M91" s="78" t="s">
        <v>225</v>
      </c>
    </row>
    <row r="92" spans="1:13" s="22" customFormat="1" ht="15" customHeight="1">
      <c r="A92"/>
      <c r="B92" s="55"/>
      <c r="C92" s="15"/>
      <c r="D92" s="68"/>
      <c r="E92" s="68"/>
      <c r="F92" s="48"/>
      <c r="G92" s="74"/>
      <c r="H92" s="68"/>
      <c r="I92" s="68"/>
      <c r="J92" s="68"/>
      <c r="K92" s="68"/>
      <c r="L92" s="68"/>
      <c r="M92" s="78" t="s">
        <v>226</v>
      </c>
    </row>
    <row r="93" spans="1:13" s="22" customFormat="1" ht="15" customHeight="1">
      <c r="A93"/>
      <c r="B93" s="55">
        <f>1+B89</f>
        <v>47</v>
      </c>
      <c r="C93" s="15" t="s">
        <v>40</v>
      </c>
      <c r="D93" s="68" t="s">
        <v>158</v>
      </c>
      <c r="E93" s="68" t="s">
        <v>89</v>
      </c>
      <c r="F93" s="48">
        <v>59</v>
      </c>
      <c r="G93" s="74">
        <f>IF(F93&lt;=0,"",IF(F93&lt;=19,1,IF(F93&lt;=29,2,IF(F93&lt;=39,3,IF(F93&lt;=49,4,IF(F93&lt;=60,5,IF(F93&gt;60,6,"")))))))</f>
        <v>5</v>
      </c>
      <c r="H93" s="68" t="s">
        <v>118</v>
      </c>
      <c r="I93" s="68" t="s">
        <v>97</v>
      </c>
      <c r="J93" s="68" t="s">
        <v>105</v>
      </c>
      <c r="K93" s="68" t="s">
        <v>110</v>
      </c>
      <c r="L93" s="68" t="s">
        <v>129</v>
      </c>
      <c r="M93" s="78" t="s">
        <v>248</v>
      </c>
    </row>
    <row r="94" spans="1:13" s="22" customFormat="1" ht="15" customHeight="1">
      <c r="A94"/>
      <c r="B94" s="55"/>
      <c r="C94" s="15"/>
      <c r="D94" s="68"/>
      <c r="E94" s="68"/>
      <c r="F94" s="48"/>
      <c r="G94" s="74"/>
      <c r="H94" s="68"/>
      <c r="I94" s="68"/>
      <c r="J94" s="68"/>
      <c r="K94" s="68"/>
      <c r="L94" s="68"/>
      <c r="M94" s="78" t="s">
        <v>223</v>
      </c>
    </row>
    <row r="95" spans="1:13" s="22" customFormat="1" ht="15" customHeight="1">
      <c r="A95"/>
      <c r="B95" s="55">
        <f>1+B93</f>
        <v>48</v>
      </c>
      <c r="C95" s="15" t="s">
        <v>40</v>
      </c>
      <c r="D95" s="68" t="s">
        <v>158</v>
      </c>
      <c r="E95" s="68" t="s">
        <v>89</v>
      </c>
      <c r="F95" s="48">
        <v>43</v>
      </c>
      <c r="G95" s="74">
        <f>IF(F95&lt;=0,"",IF(F95&lt;=19,1,IF(F95&lt;=29,2,IF(F95&lt;=39,3,IF(F95&lt;=49,4,IF(F95&lt;=60,5,IF(F95&gt;60,6,"")))))))</f>
        <v>4</v>
      </c>
      <c r="H95" s="68" t="s">
        <v>118</v>
      </c>
      <c r="I95" s="68" t="s">
        <v>93</v>
      </c>
      <c r="J95" s="68" t="s">
        <v>105</v>
      </c>
      <c r="K95" s="68" t="s">
        <v>111</v>
      </c>
      <c r="L95" s="68" t="s">
        <v>129</v>
      </c>
      <c r="M95" s="78" t="s">
        <v>220</v>
      </c>
    </row>
    <row r="96" spans="1:13" s="22" customFormat="1" ht="15" customHeight="1">
      <c r="A96"/>
      <c r="B96" s="55"/>
      <c r="C96" s="15"/>
      <c r="D96" s="68"/>
      <c r="E96" s="68"/>
      <c r="F96" s="48"/>
      <c r="G96" s="74"/>
      <c r="H96" s="68"/>
      <c r="I96" s="68"/>
      <c r="J96" s="68"/>
      <c r="K96" s="68"/>
      <c r="L96" s="68"/>
      <c r="M96" s="78" t="s">
        <v>221</v>
      </c>
    </row>
    <row r="97" spans="1:13" s="22" customFormat="1" ht="15" customHeight="1">
      <c r="A97"/>
      <c r="B97" s="55"/>
      <c r="C97" s="15"/>
      <c r="D97" s="68"/>
      <c r="E97" s="68"/>
      <c r="F97" s="48"/>
      <c r="G97" s="74"/>
      <c r="H97" s="68"/>
      <c r="I97" s="68"/>
      <c r="J97" s="68"/>
      <c r="K97" s="68"/>
      <c r="L97" s="68"/>
      <c r="M97" s="78" t="s">
        <v>222</v>
      </c>
    </row>
    <row r="98" spans="1:13" s="22" customFormat="1" ht="15" customHeight="1">
      <c r="A98"/>
      <c r="B98" s="55">
        <f>1+B95</f>
        <v>49</v>
      </c>
      <c r="C98" s="15" t="s">
        <v>40</v>
      </c>
      <c r="D98" s="68" t="s">
        <v>158</v>
      </c>
      <c r="E98" s="68" t="s">
        <v>89</v>
      </c>
      <c r="F98" s="48">
        <v>44</v>
      </c>
      <c r="G98" s="74">
        <f>IF(F98&lt;=0,"",IF(F98&lt;=19,1,IF(F98&lt;=29,2,IF(F98&lt;=39,3,IF(F98&lt;=49,4,IF(F98&lt;=60,5,IF(F98&gt;60,6,"")))))))</f>
        <v>4</v>
      </c>
      <c r="H98" s="68" t="s">
        <v>118</v>
      </c>
      <c r="I98" s="68" t="s">
        <v>92</v>
      </c>
      <c r="J98" s="68" t="s">
        <v>104</v>
      </c>
      <c r="K98" s="68" t="s">
        <v>111</v>
      </c>
      <c r="L98" s="68" t="s">
        <v>129</v>
      </c>
      <c r="M98" s="78" t="s">
        <v>233</v>
      </c>
    </row>
    <row r="99" spans="1:13" s="22" customFormat="1" ht="15" customHeight="1">
      <c r="A99"/>
      <c r="B99" s="55"/>
      <c r="C99" s="15"/>
      <c r="D99" s="68"/>
      <c r="E99" s="68"/>
      <c r="F99" s="48"/>
      <c r="G99" s="74"/>
      <c r="H99" s="68"/>
      <c r="I99" s="68"/>
      <c r="J99" s="68"/>
      <c r="K99" s="68"/>
      <c r="L99" s="68"/>
      <c r="M99" s="78" t="s">
        <v>219</v>
      </c>
    </row>
    <row r="100" spans="1:13" s="22" customFormat="1" ht="15" customHeight="1">
      <c r="A100"/>
      <c r="B100" s="55">
        <f>1+B98</f>
        <v>50</v>
      </c>
      <c r="C100" s="15" t="s">
        <v>40</v>
      </c>
      <c r="D100" s="68" t="s">
        <v>158</v>
      </c>
      <c r="E100" s="68" t="s">
        <v>89</v>
      </c>
      <c r="F100" s="48">
        <v>55</v>
      </c>
      <c r="G100" s="74">
        <f>IF(F100&lt;=0,"",IF(F100&lt;=19,1,IF(F100&lt;=29,2,IF(F100&lt;=39,3,IF(F100&lt;=49,4,IF(F100&lt;=60,5,IF(F100&gt;60,6,"")))))))</f>
        <v>5</v>
      </c>
      <c r="H100" s="68" t="s">
        <v>118</v>
      </c>
      <c r="I100" s="68" t="s">
        <v>92</v>
      </c>
      <c r="J100" s="68" t="s">
        <v>105</v>
      </c>
      <c r="K100" s="68" t="s">
        <v>111</v>
      </c>
      <c r="L100" s="68" t="s">
        <v>129</v>
      </c>
      <c r="M100" s="78" t="s">
        <v>216</v>
      </c>
    </row>
    <row r="101" spans="1:13" s="22" customFormat="1" ht="15" customHeight="1">
      <c r="A101"/>
      <c r="B101" s="55"/>
      <c r="C101" s="15"/>
      <c r="D101" s="68"/>
      <c r="E101" s="68"/>
      <c r="F101" s="48"/>
      <c r="G101" s="74"/>
      <c r="H101" s="68"/>
      <c r="I101" s="68"/>
      <c r="J101" s="68"/>
      <c r="K101" s="68"/>
      <c r="L101" s="68"/>
      <c r="M101" s="78" t="s">
        <v>217</v>
      </c>
    </row>
    <row r="102" spans="1:13" s="22" customFormat="1" ht="15" customHeight="1">
      <c r="A102"/>
      <c r="B102" s="55"/>
      <c r="C102" s="15"/>
      <c r="D102" s="68"/>
      <c r="E102" s="68"/>
      <c r="F102" s="48"/>
      <c r="G102" s="74"/>
      <c r="H102" s="68"/>
      <c r="I102" s="68"/>
      <c r="J102" s="68"/>
      <c r="K102" s="68"/>
      <c r="L102" s="68"/>
      <c r="M102" s="78" t="s">
        <v>218</v>
      </c>
    </row>
    <row r="103" spans="1:13" s="22" customFormat="1" ht="15" customHeight="1">
      <c r="A103"/>
      <c r="B103" s="55">
        <f>1+B100</f>
        <v>51</v>
      </c>
      <c r="C103" s="15" t="s">
        <v>40</v>
      </c>
      <c r="D103" s="68" t="s">
        <v>158</v>
      </c>
      <c r="E103" s="68" t="s">
        <v>89</v>
      </c>
      <c r="F103" s="48">
        <v>60</v>
      </c>
      <c r="G103" s="74">
        <f>IF(F103&lt;=0,"",IF(F103&lt;=19,1,IF(F103&lt;=29,2,IF(F103&lt;=39,3,IF(F103&lt;=49,4,IF(F103&lt;=60,5,IF(F103&gt;60,6,"")))))))</f>
        <v>5</v>
      </c>
      <c r="H103" s="68" t="s">
        <v>118</v>
      </c>
      <c r="I103" s="68" t="s">
        <v>93</v>
      </c>
      <c r="J103" s="68" t="s">
        <v>107</v>
      </c>
      <c r="K103" s="68" t="s">
        <v>111</v>
      </c>
      <c r="L103" s="68" t="s">
        <v>129</v>
      </c>
      <c r="M103" s="79"/>
    </row>
    <row r="104" spans="1:13" s="22" customFormat="1" ht="15" customHeight="1">
      <c r="A104"/>
      <c r="B104" s="55">
        <f>1+B103</f>
        <v>52</v>
      </c>
      <c r="C104" s="15" t="s">
        <v>40</v>
      </c>
      <c r="D104" s="68" t="s">
        <v>158</v>
      </c>
      <c r="E104" s="68" t="s">
        <v>89</v>
      </c>
      <c r="F104" s="48">
        <v>52</v>
      </c>
      <c r="G104" s="74">
        <f>IF(F104&lt;=0,"",IF(F104&lt;=19,1,IF(F104&lt;=29,2,IF(F104&lt;=39,3,IF(F104&lt;=49,4,IF(F104&lt;=60,5,IF(F104&gt;60,6,"")))))))</f>
        <v>5</v>
      </c>
      <c r="H104" s="68" t="s">
        <v>118</v>
      </c>
      <c r="I104" s="68" t="s">
        <v>93</v>
      </c>
      <c r="J104" s="68" t="s">
        <v>103</v>
      </c>
      <c r="K104" s="68" t="s">
        <v>109</v>
      </c>
      <c r="L104" s="68" t="s">
        <v>130</v>
      </c>
      <c r="M104" s="79"/>
    </row>
    <row r="105" spans="1:13" s="22" customFormat="1" ht="15" customHeight="1">
      <c r="A105"/>
      <c r="B105" s="55">
        <f>1+B104</f>
        <v>53</v>
      </c>
      <c r="C105" s="15" t="s">
        <v>40</v>
      </c>
      <c r="D105" s="68" t="s">
        <v>135</v>
      </c>
      <c r="E105" s="68" t="s">
        <v>88</v>
      </c>
      <c r="F105" s="48">
        <v>51</v>
      </c>
      <c r="G105" s="74">
        <f>IF(F105&lt;=0,"",IF(F105&lt;=19,1,IF(F105&lt;=29,2,IF(F105&lt;=39,3,IF(F105&lt;=49,4,IF(F105&lt;=60,5,IF(F105&gt;60,6,"")))))))</f>
        <v>5</v>
      </c>
      <c r="H105" s="68" t="s">
        <v>118</v>
      </c>
      <c r="I105" s="68" t="s">
        <v>98</v>
      </c>
      <c r="J105" s="68" t="s">
        <v>106</v>
      </c>
      <c r="K105" s="68" t="s">
        <v>111</v>
      </c>
      <c r="L105" s="68" t="s">
        <v>129</v>
      </c>
      <c r="M105" s="78" t="s">
        <v>214</v>
      </c>
    </row>
    <row r="106" spans="1:13" s="22" customFormat="1" ht="15" customHeight="1">
      <c r="A106"/>
      <c r="B106" s="55"/>
      <c r="C106" s="15"/>
      <c r="D106" s="68"/>
      <c r="E106" s="68"/>
      <c r="F106" s="48"/>
      <c r="G106" s="74"/>
      <c r="H106" s="68"/>
      <c r="I106" s="68"/>
      <c r="J106" s="68"/>
      <c r="K106" s="68"/>
      <c r="L106" s="68"/>
      <c r="M106" s="78" t="s">
        <v>215</v>
      </c>
    </row>
    <row r="107" spans="1:13" s="22" customFormat="1" ht="15" customHeight="1">
      <c r="A107"/>
      <c r="B107" s="55">
        <f>1+B105</f>
        <v>54</v>
      </c>
      <c r="C107" s="15" t="s">
        <v>40</v>
      </c>
      <c r="D107" s="68" t="s">
        <v>135</v>
      </c>
      <c r="E107" s="68" t="s">
        <v>89</v>
      </c>
      <c r="F107" s="48">
        <v>48</v>
      </c>
      <c r="G107" s="74">
        <f>IF(F107&lt;=0,"",IF(F107&lt;=19,1,IF(F107&lt;=29,2,IF(F107&lt;=39,3,IF(F107&lt;=49,4,IF(F107&lt;=60,5,IF(F107&gt;60,6,"")))))))</f>
        <v>4</v>
      </c>
      <c r="H107" s="68" t="s">
        <v>117</v>
      </c>
      <c r="I107" s="68" t="s">
        <v>98</v>
      </c>
      <c r="J107" s="68" t="s">
        <v>107</v>
      </c>
      <c r="K107" s="68" t="s">
        <v>110</v>
      </c>
      <c r="L107" s="68" t="s">
        <v>129</v>
      </c>
      <c r="M107" s="78" t="s">
        <v>212</v>
      </c>
    </row>
    <row r="108" spans="1:13" s="22" customFormat="1" ht="15" customHeight="1">
      <c r="A108"/>
      <c r="B108" s="55"/>
      <c r="C108" s="15"/>
      <c r="D108" s="68"/>
      <c r="E108" s="68"/>
      <c r="F108" s="48"/>
      <c r="G108" s="74"/>
      <c r="H108" s="68"/>
      <c r="I108" s="68"/>
      <c r="J108" s="68"/>
      <c r="K108" s="68"/>
      <c r="L108" s="68"/>
      <c r="M108" s="78" t="s">
        <v>211</v>
      </c>
    </row>
    <row r="109" spans="1:13" s="22" customFormat="1" ht="15" customHeight="1">
      <c r="A109"/>
      <c r="B109" s="55"/>
      <c r="C109" s="15"/>
      <c r="D109" s="68"/>
      <c r="E109" s="68"/>
      <c r="F109" s="48"/>
      <c r="G109" s="74"/>
      <c r="H109" s="68"/>
      <c r="I109" s="68"/>
      <c r="J109" s="68"/>
      <c r="K109" s="68"/>
      <c r="L109" s="68"/>
      <c r="M109" s="78" t="s">
        <v>213</v>
      </c>
    </row>
    <row r="110" spans="1:13" s="22" customFormat="1" ht="15" customHeight="1">
      <c r="A110"/>
      <c r="B110" s="55">
        <f>1+B107</f>
        <v>55</v>
      </c>
      <c r="C110" s="15" t="s">
        <v>40</v>
      </c>
      <c r="D110" s="68" t="s">
        <v>135</v>
      </c>
      <c r="E110" s="68" t="s">
        <v>89</v>
      </c>
      <c r="F110" s="48">
        <v>58</v>
      </c>
      <c r="G110" s="74">
        <f>IF(F110&lt;=0,"",IF(F110&lt;=19,1,IF(F110&lt;=29,2,IF(F110&lt;=39,3,IF(F110&lt;=49,4,IF(F110&lt;=60,5,IF(F110&gt;60,6,"")))))))</f>
        <v>5</v>
      </c>
      <c r="H110" s="68" t="s">
        <v>118</v>
      </c>
      <c r="I110" s="68" t="s">
        <v>96</v>
      </c>
      <c r="J110" s="68" t="s">
        <v>107</v>
      </c>
      <c r="K110" s="68" t="s">
        <v>110</v>
      </c>
      <c r="L110" s="68" t="s">
        <v>129</v>
      </c>
      <c r="M110" s="78" t="s">
        <v>212</v>
      </c>
    </row>
    <row r="111" spans="1:13" s="22" customFormat="1" ht="15" customHeight="1">
      <c r="A111"/>
      <c r="B111" s="55"/>
      <c r="C111" s="15"/>
      <c r="D111" s="68"/>
      <c r="E111" s="68"/>
      <c r="F111" s="48"/>
      <c r="G111" s="74"/>
      <c r="H111" s="68"/>
      <c r="I111" s="68"/>
      <c r="J111" s="68"/>
      <c r="K111" s="68"/>
      <c r="L111" s="68"/>
      <c r="M111" s="78" t="s">
        <v>211</v>
      </c>
    </row>
    <row r="112" spans="1:13" s="22" customFormat="1" ht="15" customHeight="1">
      <c r="A112"/>
      <c r="B112" s="55">
        <f>1+B110</f>
        <v>56</v>
      </c>
      <c r="C112" s="15" t="s">
        <v>40</v>
      </c>
      <c r="D112" s="68" t="s">
        <v>137</v>
      </c>
      <c r="E112" s="68" t="s">
        <v>88</v>
      </c>
      <c r="F112" s="48">
        <v>38</v>
      </c>
      <c r="G112" s="74">
        <f>IF(F112&lt;=0,"",IF(F112&lt;=19,1,IF(F112&lt;=29,2,IF(F112&lt;=39,3,IF(F112&lt;=49,4,IF(F112&lt;=60,5,IF(F112&gt;60,6,"")))))))</f>
        <v>3</v>
      </c>
      <c r="H112" s="68" t="s">
        <v>121</v>
      </c>
      <c r="I112" s="68" t="s">
        <v>95</v>
      </c>
      <c r="J112" s="68" t="s">
        <v>106</v>
      </c>
      <c r="K112" s="68" t="s">
        <v>109</v>
      </c>
      <c r="L112" s="68" t="s">
        <v>129</v>
      </c>
      <c r="M112" s="78" t="s">
        <v>210</v>
      </c>
    </row>
    <row r="113" spans="1:13" s="22" customFormat="1" ht="15" customHeight="1">
      <c r="A113"/>
      <c r="B113" s="55"/>
      <c r="C113" s="15"/>
      <c r="D113" s="68"/>
      <c r="E113" s="68"/>
      <c r="F113" s="48"/>
      <c r="G113" s="74"/>
      <c r="H113" s="68"/>
      <c r="I113" s="68"/>
      <c r="J113" s="68"/>
      <c r="K113" s="68"/>
      <c r="L113" s="68"/>
      <c r="M113" s="78" t="s">
        <v>207</v>
      </c>
    </row>
    <row r="114" spans="1:13" s="22" customFormat="1" ht="15" customHeight="1">
      <c r="A114"/>
      <c r="B114" s="55">
        <f>1+B112</f>
        <v>57</v>
      </c>
      <c r="C114" s="15" t="s">
        <v>40</v>
      </c>
      <c r="D114" s="68" t="s">
        <v>137</v>
      </c>
      <c r="E114" s="68" t="s">
        <v>88</v>
      </c>
      <c r="F114" s="48">
        <v>31</v>
      </c>
      <c r="G114" s="74">
        <f>IF(F114&lt;=0,"",IF(F114&lt;=19,1,IF(F114&lt;=29,2,IF(F114&lt;=39,3,IF(F114&lt;=49,4,IF(F114&lt;=60,5,IF(F114&gt;60,6,"")))))))</f>
        <v>3</v>
      </c>
      <c r="H114" s="68" t="s">
        <v>118</v>
      </c>
      <c r="I114" s="68" t="s">
        <v>100</v>
      </c>
      <c r="J114" s="68" t="s">
        <v>105</v>
      </c>
      <c r="K114" s="68" t="s">
        <v>111</v>
      </c>
      <c r="L114" s="68" t="s">
        <v>129</v>
      </c>
      <c r="M114" s="78" t="s">
        <v>210</v>
      </c>
    </row>
    <row r="115" spans="1:13" s="22" customFormat="1" ht="15" customHeight="1">
      <c r="A115"/>
      <c r="B115" s="55"/>
      <c r="C115" s="15"/>
      <c r="D115" s="68"/>
      <c r="E115" s="68"/>
      <c r="F115" s="48"/>
      <c r="G115" s="74"/>
      <c r="H115" s="68"/>
      <c r="I115" s="68"/>
      <c r="J115" s="68"/>
      <c r="K115" s="68"/>
      <c r="L115" s="68"/>
      <c r="M115" s="78" t="s">
        <v>205</v>
      </c>
    </row>
    <row r="116" spans="1:13" s="22" customFormat="1" ht="15" customHeight="1">
      <c r="A116"/>
      <c r="B116" s="55"/>
      <c r="C116" s="15"/>
      <c r="D116" s="68"/>
      <c r="E116" s="68"/>
      <c r="F116" s="48"/>
      <c r="G116" s="74"/>
      <c r="H116" s="68"/>
      <c r="I116" s="68"/>
      <c r="J116" s="68"/>
      <c r="K116" s="68"/>
      <c r="L116" s="68"/>
      <c r="M116" s="78" t="s">
        <v>207</v>
      </c>
    </row>
    <row r="117" spans="1:13" s="22" customFormat="1" ht="15" customHeight="1">
      <c r="A117"/>
      <c r="B117" s="55">
        <f>1+B114</f>
        <v>58</v>
      </c>
      <c r="C117" s="15" t="s">
        <v>40</v>
      </c>
      <c r="D117" s="68" t="s">
        <v>137</v>
      </c>
      <c r="E117" s="68" t="s">
        <v>88</v>
      </c>
      <c r="F117" s="48">
        <v>30</v>
      </c>
      <c r="G117" s="74">
        <f>IF(F117&lt;=0,"",IF(F117&lt;=19,1,IF(F117&lt;=29,2,IF(F117&lt;=39,3,IF(F117&lt;=49,4,IF(F117&lt;=60,5,IF(F117&gt;60,6,"")))))))</f>
        <v>3</v>
      </c>
      <c r="H117" s="68" t="s">
        <v>121</v>
      </c>
      <c r="I117" s="68" t="s">
        <v>95</v>
      </c>
      <c r="J117" s="68" t="s">
        <v>105</v>
      </c>
      <c r="K117" s="68" t="s">
        <v>110</v>
      </c>
      <c r="L117" s="68" t="s">
        <v>131</v>
      </c>
      <c r="M117" s="78" t="s">
        <v>210</v>
      </c>
    </row>
    <row r="118" spans="1:13" s="22" customFormat="1" ht="15" customHeight="1">
      <c r="A118"/>
      <c r="B118" s="55"/>
      <c r="C118" s="15"/>
      <c r="D118" s="68"/>
      <c r="E118" s="68"/>
      <c r="F118" s="48"/>
      <c r="G118" s="74"/>
      <c r="H118" s="68"/>
      <c r="I118" s="68"/>
      <c r="J118" s="68"/>
      <c r="K118" s="68"/>
      <c r="L118" s="68"/>
      <c r="M118" s="78" t="s">
        <v>205</v>
      </c>
    </row>
    <row r="119" spans="1:13" s="22" customFormat="1" ht="15" customHeight="1">
      <c r="A119"/>
      <c r="B119" s="55"/>
      <c r="C119" s="15"/>
      <c r="D119" s="68"/>
      <c r="E119" s="68"/>
      <c r="F119" s="48"/>
      <c r="G119" s="74"/>
      <c r="H119" s="68"/>
      <c r="I119" s="68"/>
      <c r="J119" s="68"/>
      <c r="K119" s="68"/>
      <c r="L119" s="68"/>
      <c r="M119" s="78" t="s">
        <v>206</v>
      </c>
    </row>
    <row r="120" spans="1:13" s="22" customFormat="1" ht="15" customHeight="1">
      <c r="A120"/>
      <c r="B120" s="55"/>
      <c r="C120" s="15"/>
      <c r="D120" s="68"/>
      <c r="E120" s="68"/>
      <c r="F120" s="48"/>
      <c r="G120" s="74"/>
      <c r="H120" s="68"/>
      <c r="I120" s="68"/>
      <c r="J120" s="68"/>
      <c r="K120" s="68"/>
      <c r="L120" s="68"/>
      <c r="M120" s="78" t="s">
        <v>207</v>
      </c>
    </row>
    <row r="121" spans="1:13" s="22" customFormat="1" ht="15" customHeight="1">
      <c r="A121"/>
      <c r="B121" s="55"/>
      <c r="C121" s="15"/>
      <c r="D121" s="68"/>
      <c r="E121" s="68"/>
      <c r="F121" s="48"/>
      <c r="G121" s="74"/>
      <c r="H121" s="68"/>
      <c r="I121" s="68"/>
      <c r="J121" s="68"/>
      <c r="K121" s="68"/>
      <c r="L121" s="68"/>
      <c r="M121" s="78" t="s">
        <v>208</v>
      </c>
    </row>
    <row r="122" spans="1:13" s="22" customFormat="1" ht="15" customHeight="1">
      <c r="A122"/>
      <c r="B122" s="55"/>
      <c r="C122" s="15"/>
      <c r="D122" s="68"/>
      <c r="E122" s="68"/>
      <c r="F122" s="48"/>
      <c r="G122" s="74"/>
      <c r="H122" s="68"/>
      <c r="I122" s="68"/>
      <c r="J122" s="68"/>
      <c r="K122" s="68"/>
      <c r="L122" s="68"/>
      <c r="M122" s="78" t="s">
        <v>209</v>
      </c>
    </row>
    <row r="123" spans="1:13" s="22" customFormat="1" ht="15" customHeight="1">
      <c r="A123"/>
      <c r="B123" s="55">
        <f>1+B117</f>
        <v>59</v>
      </c>
      <c r="C123" s="15" t="s">
        <v>40</v>
      </c>
      <c r="D123" s="68" t="s">
        <v>144</v>
      </c>
      <c r="E123" s="68" t="s">
        <v>88</v>
      </c>
      <c r="F123" s="48">
        <v>41</v>
      </c>
      <c r="G123" s="74">
        <f aca="true" t="shared" si="2" ref="G123:G129">IF(F123&lt;=0,"",IF(F123&lt;=19,1,IF(F123&lt;=29,2,IF(F123&lt;=39,3,IF(F123&lt;=49,4,IF(F123&lt;=60,5,IF(F123&gt;60,6,"")))))))</f>
        <v>4</v>
      </c>
      <c r="H123" s="68" t="s">
        <v>118</v>
      </c>
      <c r="I123" s="68" t="s">
        <v>99</v>
      </c>
      <c r="J123" s="68" t="s">
        <v>106</v>
      </c>
      <c r="K123" s="68" t="s">
        <v>110</v>
      </c>
      <c r="L123" s="68">
        <v>276</v>
      </c>
      <c r="M123" s="79"/>
    </row>
    <row r="124" spans="1:13" s="22" customFormat="1" ht="15" customHeight="1">
      <c r="A124"/>
      <c r="B124" s="55">
        <f aca="true" t="shared" si="3" ref="B124:B129">1+B123</f>
        <v>60</v>
      </c>
      <c r="C124" s="15" t="s">
        <v>40</v>
      </c>
      <c r="D124" s="68" t="s">
        <v>144</v>
      </c>
      <c r="E124" s="68" t="s">
        <v>88</v>
      </c>
      <c r="F124" s="48">
        <v>38</v>
      </c>
      <c r="G124" s="74">
        <f t="shared" si="2"/>
        <v>3</v>
      </c>
      <c r="H124" s="68" t="s">
        <v>118</v>
      </c>
      <c r="I124" s="68" t="s">
        <v>95</v>
      </c>
      <c r="J124" s="68" t="s">
        <v>106</v>
      </c>
      <c r="K124" s="68" t="s">
        <v>111</v>
      </c>
      <c r="L124" s="68" t="s">
        <v>129</v>
      </c>
      <c r="M124" s="79"/>
    </row>
    <row r="125" spans="1:13" s="22" customFormat="1" ht="15" customHeight="1">
      <c r="A125"/>
      <c r="B125" s="55">
        <f t="shared" si="3"/>
        <v>61</v>
      </c>
      <c r="C125" s="15" t="s">
        <v>40</v>
      </c>
      <c r="D125" s="68" t="s">
        <v>143</v>
      </c>
      <c r="E125" s="68" t="s">
        <v>89</v>
      </c>
      <c r="F125" s="48">
        <v>38</v>
      </c>
      <c r="G125" s="74">
        <f t="shared" si="2"/>
        <v>3</v>
      </c>
      <c r="H125" s="68" t="s">
        <v>117</v>
      </c>
      <c r="I125" s="68" t="s">
        <v>98</v>
      </c>
      <c r="J125" s="68" t="s">
        <v>104</v>
      </c>
      <c r="K125" s="68" t="s">
        <v>109</v>
      </c>
      <c r="L125" s="68" t="s">
        <v>131</v>
      </c>
      <c r="M125" s="79"/>
    </row>
    <row r="126" spans="1:13" s="22" customFormat="1" ht="15" customHeight="1">
      <c r="A126"/>
      <c r="B126" s="55">
        <f t="shared" si="3"/>
        <v>62</v>
      </c>
      <c r="C126" s="15" t="s">
        <v>40</v>
      </c>
      <c r="D126" s="68" t="s">
        <v>143</v>
      </c>
      <c r="E126" s="68" t="s">
        <v>89</v>
      </c>
      <c r="F126" s="48">
        <v>45</v>
      </c>
      <c r="G126" s="74">
        <f t="shared" si="2"/>
        <v>4</v>
      </c>
      <c r="H126" s="68" t="s">
        <v>117</v>
      </c>
      <c r="I126" s="68" t="s">
        <v>97</v>
      </c>
      <c r="J126" s="68" t="s">
        <v>106</v>
      </c>
      <c r="K126" s="68" t="s">
        <v>109</v>
      </c>
      <c r="L126" s="68" t="s">
        <v>129</v>
      </c>
      <c r="M126" s="79"/>
    </row>
    <row r="127" spans="1:13" s="22" customFormat="1" ht="15" customHeight="1">
      <c r="A127"/>
      <c r="B127" s="55">
        <f t="shared" si="3"/>
        <v>63</v>
      </c>
      <c r="C127" s="15" t="s">
        <v>40</v>
      </c>
      <c r="D127" s="68" t="s">
        <v>143</v>
      </c>
      <c r="E127" s="68" t="s">
        <v>89</v>
      </c>
      <c r="F127" s="48">
        <v>36</v>
      </c>
      <c r="G127" s="74">
        <f t="shared" si="2"/>
        <v>3</v>
      </c>
      <c r="H127" s="68" t="s">
        <v>118</v>
      </c>
      <c r="I127" s="68" t="s">
        <v>98</v>
      </c>
      <c r="J127" s="68" t="s">
        <v>105</v>
      </c>
      <c r="K127" s="68" t="s">
        <v>110</v>
      </c>
      <c r="L127" s="68" t="s">
        <v>129</v>
      </c>
      <c r="M127" s="78" t="s">
        <v>204</v>
      </c>
    </row>
    <row r="128" spans="1:13" s="22" customFormat="1" ht="15" customHeight="1">
      <c r="A128"/>
      <c r="B128" s="55">
        <f t="shared" si="3"/>
        <v>64</v>
      </c>
      <c r="C128" s="15" t="s">
        <v>40</v>
      </c>
      <c r="D128" s="68" t="s">
        <v>143</v>
      </c>
      <c r="E128" s="68" t="s">
        <v>88</v>
      </c>
      <c r="F128" s="48">
        <v>44</v>
      </c>
      <c r="G128" s="74">
        <f t="shared" si="2"/>
        <v>4</v>
      </c>
      <c r="H128" s="68" t="s">
        <v>118</v>
      </c>
      <c r="I128" s="68" t="s">
        <v>99</v>
      </c>
      <c r="J128" s="68" t="s">
        <v>107</v>
      </c>
      <c r="K128" s="68" t="s">
        <v>109</v>
      </c>
      <c r="L128" s="68" t="s">
        <v>129</v>
      </c>
      <c r="M128" s="79"/>
    </row>
    <row r="129" spans="1:13" s="22" customFormat="1" ht="15" customHeight="1">
      <c r="A129"/>
      <c r="B129" s="55">
        <f t="shared" si="3"/>
        <v>65</v>
      </c>
      <c r="C129" s="15" t="s">
        <v>40</v>
      </c>
      <c r="D129" s="68" t="s">
        <v>143</v>
      </c>
      <c r="E129" s="68" t="s">
        <v>88</v>
      </c>
      <c r="F129" s="48">
        <v>43</v>
      </c>
      <c r="G129" s="74">
        <f t="shared" si="2"/>
        <v>4</v>
      </c>
      <c r="H129" s="68" t="s">
        <v>120</v>
      </c>
      <c r="I129" s="68" t="s">
        <v>99</v>
      </c>
      <c r="J129" s="68" t="s">
        <v>105</v>
      </c>
      <c r="K129" s="68" t="s">
        <v>109</v>
      </c>
      <c r="L129" s="68" t="s">
        <v>129</v>
      </c>
      <c r="M129" s="78" t="s">
        <v>201</v>
      </c>
    </row>
    <row r="130" spans="1:13" s="22" customFormat="1" ht="15" customHeight="1">
      <c r="A130"/>
      <c r="B130" s="55"/>
      <c r="C130" s="15"/>
      <c r="D130" s="68"/>
      <c r="E130" s="68"/>
      <c r="F130" s="48"/>
      <c r="G130" s="74"/>
      <c r="H130" s="68"/>
      <c r="I130" s="68"/>
      <c r="J130" s="68"/>
      <c r="K130" s="68"/>
      <c r="L130" s="68"/>
      <c r="M130" s="79" t="s">
        <v>202</v>
      </c>
    </row>
    <row r="131" spans="1:13" s="22" customFormat="1" ht="15" customHeight="1">
      <c r="A131"/>
      <c r="B131" s="55"/>
      <c r="C131" s="15"/>
      <c r="D131" s="68"/>
      <c r="E131" s="68"/>
      <c r="F131" s="48"/>
      <c r="G131" s="74"/>
      <c r="H131" s="68"/>
      <c r="I131" s="68"/>
      <c r="J131" s="68"/>
      <c r="K131" s="68"/>
      <c r="L131" s="68"/>
      <c r="M131" s="79" t="s">
        <v>203</v>
      </c>
    </row>
    <row r="132" spans="1:13" s="22" customFormat="1" ht="15" customHeight="1">
      <c r="A132"/>
      <c r="B132" s="55">
        <f>1+B129</f>
        <v>66</v>
      </c>
      <c r="C132" s="15" t="s">
        <v>40</v>
      </c>
      <c r="D132" s="68" t="s">
        <v>143</v>
      </c>
      <c r="E132" s="68" t="s">
        <v>88</v>
      </c>
      <c r="F132" s="48">
        <v>51</v>
      </c>
      <c r="G132" s="74">
        <f>IF(F132&lt;=0,"",IF(F132&lt;=19,1,IF(F132&lt;=29,2,IF(F132&lt;=39,3,IF(F132&lt;=49,4,IF(F132&lt;=60,5,IF(F132&gt;60,6,"")))))))</f>
        <v>5</v>
      </c>
      <c r="H132" s="68" t="s">
        <v>118</v>
      </c>
      <c r="I132" s="68" t="s">
        <v>100</v>
      </c>
      <c r="J132" s="68" t="s">
        <v>107</v>
      </c>
      <c r="K132" s="68" t="s">
        <v>109</v>
      </c>
      <c r="L132" s="68" t="s">
        <v>129</v>
      </c>
      <c r="M132" s="79"/>
    </row>
    <row r="133" spans="1:13" s="22" customFormat="1" ht="15" customHeight="1">
      <c r="A133"/>
      <c r="B133" s="55">
        <f>1+B132</f>
        <v>67</v>
      </c>
      <c r="C133" s="15" t="s">
        <v>40</v>
      </c>
      <c r="D133" s="68" t="s">
        <v>158</v>
      </c>
      <c r="E133" s="68" t="s">
        <v>89</v>
      </c>
      <c r="F133" s="48">
        <v>33</v>
      </c>
      <c r="G133" s="74">
        <f>IF(F133&lt;=0,"",IF(F133&lt;=19,1,IF(F133&lt;=29,2,IF(F133&lt;=39,3,IF(F133&lt;=49,4,IF(F133&lt;=60,5,IF(F133&gt;60,6,"")))))))</f>
        <v>3</v>
      </c>
      <c r="H133" s="68" t="s">
        <v>118</v>
      </c>
      <c r="I133" s="68" t="s">
        <v>97</v>
      </c>
      <c r="J133" s="68" t="s">
        <v>106</v>
      </c>
      <c r="K133" s="68" t="s">
        <v>111</v>
      </c>
      <c r="L133" s="68" t="s">
        <v>129</v>
      </c>
      <c r="M133" s="78" t="s">
        <v>200</v>
      </c>
    </row>
    <row r="134" spans="1:13" s="22" customFormat="1" ht="15" customHeight="1">
      <c r="A134"/>
      <c r="B134" s="55">
        <f>1+B133</f>
        <v>68</v>
      </c>
      <c r="C134" s="15" t="s">
        <v>40</v>
      </c>
      <c r="D134" s="68" t="s">
        <v>156</v>
      </c>
      <c r="E134" s="68" t="s">
        <v>89</v>
      </c>
      <c r="F134" s="48">
        <v>26</v>
      </c>
      <c r="G134" s="74">
        <f>IF(F134&lt;=0,"",IF(F134&lt;=19,1,IF(F134&lt;=29,2,IF(F134&lt;=39,3,IF(F134&lt;=49,4,IF(F134&lt;=60,5,IF(F134&gt;60,6,"")))))))</f>
        <v>2</v>
      </c>
      <c r="H134" s="68" t="s">
        <v>121</v>
      </c>
      <c r="I134" s="68" t="s">
        <v>95</v>
      </c>
      <c r="J134" s="68" t="s">
        <v>105</v>
      </c>
      <c r="K134" s="68" t="s">
        <v>110</v>
      </c>
      <c r="L134" s="68" t="s">
        <v>129</v>
      </c>
      <c r="M134" s="78" t="s">
        <v>198</v>
      </c>
    </row>
    <row r="135" spans="1:13" s="22" customFormat="1" ht="15" customHeight="1">
      <c r="A135"/>
      <c r="B135" s="55"/>
      <c r="C135" s="15"/>
      <c r="D135" s="68"/>
      <c r="E135" s="68"/>
      <c r="F135" s="48"/>
      <c r="G135" s="74"/>
      <c r="H135" s="68"/>
      <c r="I135" s="68"/>
      <c r="J135" s="68"/>
      <c r="K135" s="68"/>
      <c r="L135" s="68"/>
      <c r="M135" s="79" t="s">
        <v>199</v>
      </c>
    </row>
    <row r="136" spans="1:13" s="22" customFormat="1" ht="15" customHeight="1">
      <c r="A136"/>
      <c r="B136" s="55">
        <f>1+B134</f>
        <v>69</v>
      </c>
      <c r="C136" s="15" t="s">
        <v>40</v>
      </c>
      <c r="D136" s="68" t="s">
        <v>159</v>
      </c>
      <c r="E136" s="68" t="s">
        <v>89</v>
      </c>
      <c r="F136" s="48">
        <v>20</v>
      </c>
      <c r="G136" s="74">
        <f>IF(F136&lt;=0,"",IF(F136&lt;=19,1,IF(F136&lt;=29,2,IF(F136&lt;=39,3,IF(F136&lt;=49,4,IF(F136&lt;=60,5,IF(F136&gt;60,6,"")))))))</f>
        <v>2</v>
      </c>
      <c r="H136" s="68" t="s">
        <v>117</v>
      </c>
      <c r="I136" s="68" t="s">
        <v>94</v>
      </c>
      <c r="J136" s="68" t="s">
        <v>103</v>
      </c>
      <c r="K136" s="68" t="s">
        <v>110</v>
      </c>
      <c r="L136" s="68" t="s">
        <v>131</v>
      </c>
      <c r="M136" s="78" t="s">
        <v>173</v>
      </c>
    </row>
    <row r="137" spans="1:13" s="22" customFormat="1" ht="15" customHeight="1">
      <c r="A137"/>
      <c r="B137" s="55">
        <f>1+B136</f>
        <v>70</v>
      </c>
      <c r="C137" s="15" t="s">
        <v>40</v>
      </c>
      <c r="D137" s="68" t="s">
        <v>159</v>
      </c>
      <c r="E137" s="68" t="s">
        <v>89</v>
      </c>
      <c r="F137" s="48">
        <v>43</v>
      </c>
      <c r="G137" s="74">
        <f>IF(F137&lt;=0,"",IF(F137&lt;=19,1,IF(F137&lt;=29,2,IF(F137&lt;=39,3,IF(F137&lt;=49,4,IF(F137&lt;=60,5,IF(F137&gt;60,6,"")))))))</f>
        <v>4</v>
      </c>
      <c r="H137" s="68" t="s">
        <v>118</v>
      </c>
      <c r="I137" s="68" t="s">
        <v>94</v>
      </c>
      <c r="J137" s="68" t="s">
        <v>105</v>
      </c>
      <c r="K137" s="68" t="s">
        <v>110</v>
      </c>
      <c r="L137" s="68" t="s">
        <v>131</v>
      </c>
      <c r="M137" s="79" t="s">
        <v>175</v>
      </c>
    </row>
    <row r="138" spans="1:13" s="22" customFormat="1" ht="15" customHeight="1">
      <c r="A138"/>
      <c r="B138" s="55"/>
      <c r="C138" s="15"/>
      <c r="D138" s="68"/>
      <c r="E138" s="68"/>
      <c r="F138" s="48"/>
      <c r="G138" s="74"/>
      <c r="H138" s="68"/>
      <c r="I138" s="68"/>
      <c r="J138" s="68"/>
      <c r="K138" s="68"/>
      <c r="L138" s="68"/>
      <c r="M138" s="79" t="s">
        <v>197</v>
      </c>
    </row>
    <row r="139" spans="1:13" s="22" customFormat="1" ht="15" customHeight="1">
      <c r="A139"/>
      <c r="B139" s="55">
        <f>1+B137</f>
        <v>71</v>
      </c>
      <c r="C139" s="15" t="s">
        <v>40</v>
      </c>
      <c r="D139" s="68" t="s">
        <v>159</v>
      </c>
      <c r="E139" s="68" t="s">
        <v>89</v>
      </c>
      <c r="F139" s="48">
        <v>48</v>
      </c>
      <c r="G139" s="74">
        <f>IF(F139&lt;=0,"",IF(F139&lt;=19,1,IF(F139&lt;=29,2,IF(F139&lt;=39,3,IF(F139&lt;=49,4,IF(F139&lt;=60,5,IF(F139&gt;60,6,"")))))))</f>
        <v>4</v>
      </c>
      <c r="H139" s="68" t="s">
        <v>118</v>
      </c>
      <c r="I139" s="68" t="s">
        <v>94</v>
      </c>
      <c r="J139" s="68" t="s">
        <v>106</v>
      </c>
      <c r="K139" s="68" t="s">
        <v>109</v>
      </c>
      <c r="L139" s="68" t="s">
        <v>129</v>
      </c>
      <c r="M139" s="79"/>
    </row>
    <row r="140" spans="1:13" s="22" customFormat="1" ht="15" customHeight="1">
      <c r="A140"/>
      <c r="B140" s="55">
        <f>1+B139</f>
        <v>72</v>
      </c>
      <c r="C140" s="15" t="s">
        <v>40</v>
      </c>
      <c r="D140" s="68" t="s">
        <v>159</v>
      </c>
      <c r="E140" s="68" t="s">
        <v>89</v>
      </c>
      <c r="F140" s="48">
        <v>28</v>
      </c>
      <c r="G140" s="74">
        <f>IF(F140&lt;=0,"",IF(F140&lt;=19,1,IF(F140&lt;=29,2,IF(F140&lt;=39,3,IF(F140&lt;=49,4,IF(F140&lt;=60,5,IF(F140&gt;60,6,"")))))))</f>
        <v>2</v>
      </c>
      <c r="H140" s="68" t="s">
        <v>117</v>
      </c>
      <c r="I140" s="68" t="s">
        <v>94</v>
      </c>
      <c r="J140" s="68" t="s">
        <v>103</v>
      </c>
      <c r="K140" s="68" t="s">
        <v>109</v>
      </c>
      <c r="L140" s="68" t="s">
        <v>131</v>
      </c>
      <c r="M140" s="78" t="s">
        <v>173</v>
      </c>
    </row>
    <row r="141" spans="1:13" s="22" customFormat="1" ht="15" customHeight="1">
      <c r="A141"/>
      <c r="B141" s="55"/>
      <c r="C141" s="15"/>
      <c r="D141" s="68"/>
      <c r="E141" s="68"/>
      <c r="F141" s="48"/>
      <c r="G141" s="74"/>
      <c r="H141" s="68"/>
      <c r="I141" s="68"/>
      <c r="J141" s="68"/>
      <c r="K141" s="68"/>
      <c r="L141" s="68"/>
      <c r="M141" s="79" t="s">
        <v>174</v>
      </c>
    </row>
    <row r="142" spans="1:13" s="22" customFormat="1" ht="15" customHeight="1">
      <c r="A142"/>
      <c r="B142" s="55"/>
      <c r="C142" s="15"/>
      <c r="D142" s="68"/>
      <c r="E142" s="68"/>
      <c r="F142" s="48"/>
      <c r="G142" s="74"/>
      <c r="H142" s="68"/>
      <c r="I142" s="68"/>
      <c r="J142" s="68"/>
      <c r="K142" s="68"/>
      <c r="L142" s="68"/>
      <c r="M142" s="79" t="s">
        <v>192</v>
      </c>
    </row>
    <row r="143" spans="1:13" s="22" customFormat="1" ht="15" customHeight="1">
      <c r="A143"/>
      <c r="B143" s="55">
        <f>1+B140</f>
        <v>73</v>
      </c>
      <c r="C143" s="15" t="s">
        <v>40</v>
      </c>
      <c r="D143" s="68" t="s">
        <v>159</v>
      </c>
      <c r="E143" s="68" t="s">
        <v>89</v>
      </c>
      <c r="F143" s="48">
        <v>38</v>
      </c>
      <c r="G143" s="74">
        <f>IF(F143&lt;=0,"",IF(F143&lt;=19,1,IF(F143&lt;=29,2,IF(F143&lt;=39,3,IF(F143&lt;=49,4,IF(F143&lt;=60,5,IF(F143&gt;60,6,"")))))))</f>
        <v>3</v>
      </c>
      <c r="H143" s="68" t="s">
        <v>118</v>
      </c>
      <c r="I143" s="68" t="s">
        <v>94</v>
      </c>
      <c r="J143" s="68" t="s">
        <v>103</v>
      </c>
      <c r="K143" s="68" t="s">
        <v>109</v>
      </c>
      <c r="L143" s="68" t="s">
        <v>131</v>
      </c>
      <c r="M143" s="79"/>
    </row>
    <row r="144" spans="1:13" s="22" customFormat="1" ht="15" customHeight="1">
      <c r="A144"/>
      <c r="B144" s="55">
        <f>1+B143</f>
        <v>74</v>
      </c>
      <c r="C144" s="15" t="s">
        <v>40</v>
      </c>
      <c r="D144" s="68" t="s">
        <v>159</v>
      </c>
      <c r="E144" s="68" t="s">
        <v>89</v>
      </c>
      <c r="F144" s="48">
        <v>40</v>
      </c>
      <c r="G144" s="74">
        <f>IF(F144&lt;=0,"",IF(F144&lt;=19,1,IF(F144&lt;=29,2,IF(F144&lt;=39,3,IF(F144&lt;=49,4,IF(F144&lt;=60,5,IF(F144&gt;60,6,"")))))))</f>
        <v>4</v>
      </c>
      <c r="H144" s="68" t="s">
        <v>118</v>
      </c>
      <c r="I144" s="68" t="s">
        <v>93</v>
      </c>
      <c r="J144" s="68" t="s">
        <v>103</v>
      </c>
      <c r="K144" s="68" t="s">
        <v>109</v>
      </c>
      <c r="L144" s="68" t="s">
        <v>131</v>
      </c>
      <c r="M144" s="79"/>
    </row>
    <row r="145" spans="1:13" s="22" customFormat="1" ht="15" customHeight="1">
      <c r="A145"/>
      <c r="B145" s="55">
        <f>1+B144</f>
        <v>75</v>
      </c>
      <c r="C145" s="15" t="s">
        <v>40</v>
      </c>
      <c r="D145" s="68" t="s">
        <v>159</v>
      </c>
      <c r="E145" s="68" t="s">
        <v>89</v>
      </c>
      <c r="F145" s="48">
        <v>24</v>
      </c>
      <c r="G145" s="74">
        <f>IF(F145&lt;=0,"",IF(F145&lt;=19,1,IF(F145&lt;=29,2,IF(F145&lt;=39,3,IF(F145&lt;=49,4,IF(F145&lt;=60,5,IF(F145&gt;60,6,"")))))))</f>
        <v>2</v>
      </c>
      <c r="H145" s="68" t="s">
        <v>118</v>
      </c>
      <c r="I145" s="68" t="s">
        <v>94</v>
      </c>
      <c r="J145" s="68" t="s">
        <v>103</v>
      </c>
      <c r="K145" s="68" t="s">
        <v>110</v>
      </c>
      <c r="L145" s="68" t="s">
        <v>131</v>
      </c>
      <c r="M145" s="78" t="s">
        <v>193</v>
      </c>
    </row>
    <row r="146" spans="1:13" s="22" customFormat="1" ht="15" customHeight="1">
      <c r="A146"/>
      <c r="B146" s="55"/>
      <c r="C146" s="15"/>
      <c r="D146" s="68"/>
      <c r="E146" s="68"/>
      <c r="F146" s="48"/>
      <c r="G146" s="74"/>
      <c r="H146" s="68"/>
      <c r="I146" s="68"/>
      <c r="J146" s="68"/>
      <c r="K146" s="68"/>
      <c r="L146" s="68"/>
      <c r="M146" s="79" t="s">
        <v>194</v>
      </c>
    </row>
    <row r="147" spans="1:13" s="22" customFormat="1" ht="15" customHeight="1">
      <c r="A147"/>
      <c r="B147" s="55"/>
      <c r="C147" s="15"/>
      <c r="D147" s="68"/>
      <c r="E147" s="68"/>
      <c r="F147" s="48"/>
      <c r="G147" s="74"/>
      <c r="H147" s="68"/>
      <c r="I147" s="68"/>
      <c r="J147" s="68"/>
      <c r="K147" s="68"/>
      <c r="L147" s="68"/>
      <c r="M147" s="79" t="s">
        <v>195</v>
      </c>
    </row>
    <row r="148" spans="1:13" s="22" customFormat="1" ht="15" customHeight="1">
      <c r="A148"/>
      <c r="B148" s="55"/>
      <c r="C148" s="15"/>
      <c r="D148" s="68"/>
      <c r="E148" s="68"/>
      <c r="F148" s="48"/>
      <c r="G148" s="74"/>
      <c r="H148" s="68"/>
      <c r="I148" s="68"/>
      <c r="J148" s="68"/>
      <c r="K148" s="68"/>
      <c r="L148" s="68"/>
      <c r="M148" s="79" t="s">
        <v>196</v>
      </c>
    </row>
    <row r="149" spans="1:13" s="22" customFormat="1" ht="15" customHeight="1">
      <c r="A149"/>
      <c r="B149" s="55"/>
      <c r="C149" s="15"/>
      <c r="D149" s="68"/>
      <c r="E149" s="68"/>
      <c r="F149" s="48"/>
      <c r="G149" s="74"/>
      <c r="H149" s="68"/>
      <c r="I149" s="68"/>
      <c r="J149" s="68"/>
      <c r="K149" s="68"/>
      <c r="L149" s="68"/>
      <c r="M149" s="79" t="s">
        <v>192</v>
      </c>
    </row>
    <row r="150" spans="1:13" s="22" customFormat="1" ht="15" customHeight="1">
      <c r="A150"/>
      <c r="B150" s="55"/>
      <c r="C150" s="15"/>
      <c r="D150" s="68"/>
      <c r="E150" s="68"/>
      <c r="F150" s="48"/>
      <c r="G150" s="74"/>
      <c r="H150" s="68"/>
      <c r="I150" s="68"/>
      <c r="J150" s="68"/>
      <c r="K150" s="68"/>
      <c r="L150" s="68"/>
      <c r="M150" s="79" t="s">
        <v>173</v>
      </c>
    </row>
    <row r="151" spans="1:13" s="22" customFormat="1" ht="15" customHeight="1">
      <c r="A151"/>
      <c r="B151" s="55"/>
      <c r="C151" s="15"/>
      <c r="D151" s="68"/>
      <c r="E151" s="68"/>
      <c r="F151" s="48"/>
      <c r="G151" s="74"/>
      <c r="H151" s="68"/>
      <c r="I151" s="68"/>
      <c r="J151" s="68"/>
      <c r="K151" s="68"/>
      <c r="L151" s="68"/>
      <c r="M151" s="79" t="s">
        <v>174</v>
      </c>
    </row>
    <row r="152" spans="1:13" s="22" customFormat="1" ht="15" customHeight="1">
      <c r="A152"/>
      <c r="B152" s="55">
        <f>1+B145</f>
        <v>76</v>
      </c>
      <c r="C152" s="15" t="s">
        <v>40</v>
      </c>
      <c r="D152" s="68" t="s">
        <v>159</v>
      </c>
      <c r="E152" s="68" t="s">
        <v>89</v>
      </c>
      <c r="F152" s="48">
        <v>55</v>
      </c>
      <c r="G152" s="74">
        <f>IF(F152&lt;=0,"",IF(F152&lt;=19,1,IF(F152&lt;=29,2,IF(F152&lt;=39,3,IF(F152&lt;=49,4,IF(F152&lt;=60,5,IF(F152&gt;60,6,"")))))))</f>
        <v>5</v>
      </c>
      <c r="H152" s="68" t="s">
        <v>118</v>
      </c>
      <c r="I152" s="68" t="s">
        <v>93</v>
      </c>
      <c r="J152" s="68" t="s">
        <v>107</v>
      </c>
      <c r="K152" s="68" t="s">
        <v>109</v>
      </c>
      <c r="L152" s="68" t="s">
        <v>129</v>
      </c>
      <c r="M152" s="79"/>
    </row>
    <row r="153" spans="1:13" s="22" customFormat="1" ht="15" customHeight="1">
      <c r="A153"/>
      <c r="B153" s="55">
        <f>1+B152</f>
        <v>77</v>
      </c>
      <c r="C153" s="15" t="s">
        <v>40</v>
      </c>
      <c r="D153" s="68" t="s">
        <v>159</v>
      </c>
      <c r="E153" s="68" t="s">
        <v>89</v>
      </c>
      <c r="F153" s="48">
        <v>37</v>
      </c>
      <c r="G153" s="74">
        <f>IF(F153&lt;=0,"",IF(F153&lt;=19,1,IF(F153&lt;=29,2,IF(F153&lt;=39,3,IF(F153&lt;=49,4,IF(F153&lt;=60,5,IF(F153&gt;60,6,"")))))))</f>
        <v>3</v>
      </c>
      <c r="H153" s="68" t="s">
        <v>117</v>
      </c>
      <c r="I153" s="68" t="s">
        <v>93</v>
      </c>
      <c r="J153" s="68" t="s">
        <v>103</v>
      </c>
      <c r="K153" s="68" t="s">
        <v>109</v>
      </c>
      <c r="L153" s="68" t="s">
        <v>131</v>
      </c>
      <c r="M153" s="79" t="s">
        <v>174</v>
      </c>
    </row>
    <row r="154" spans="1:13" s="22" customFormat="1" ht="15" customHeight="1">
      <c r="A154"/>
      <c r="B154" s="55"/>
      <c r="C154" s="15"/>
      <c r="D154" s="68"/>
      <c r="E154" s="68"/>
      <c r="F154" s="48"/>
      <c r="G154" s="74"/>
      <c r="H154" s="68"/>
      <c r="I154" s="68"/>
      <c r="J154" s="68"/>
      <c r="K154" s="68"/>
      <c r="L154" s="68"/>
      <c r="M154" s="78" t="s">
        <v>173</v>
      </c>
    </row>
    <row r="155" spans="1:13" s="22" customFormat="1" ht="15" customHeight="1">
      <c r="A155"/>
      <c r="B155" s="55">
        <f>1+B153</f>
        <v>78</v>
      </c>
      <c r="C155" s="15" t="s">
        <v>40</v>
      </c>
      <c r="D155" s="68" t="s">
        <v>159</v>
      </c>
      <c r="E155" s="68" t="s">
        <v>89</v>
      </c>
      <c r="F155" s="48">
        <v>30</v>
      </c>
      <c r="G155" s="74">
        <f>IF(F155&lt;=0,"",IF(F155&lt;=19,1,IF(F155&lt;=29,2,IF(F155&lt;=39,3,IF(F155&lt;=49,4,IF(F155&lt;=60,5,IF(F155&gt;60,6,"")))))))</f>
        <v>3</v>
      </c>
      <c r="H155" s="68" t="s">
        <v>117</v>
      </c>
      <c r="I155" s="68" t="s">
        <v>94</v>
      </c>
      <c r="J155" s="68" t="s">
        <v>105</v>
      </c>
      <c r="K155" s="68" t="s">
        <v>109</v>
      </c>
      <c r="L155" s="68" t="s">
        <v>131</v>
      </c>
      <c r="M155" s="79"/>
    </row>
    <row r="156" spans="1:13" s="22" customFormat="1" ht="15" customHeight="1">
      <c r="A156"/>
      <c r="B156" s="55">
        <f>1+B155</f>
        <v>79</v>
      </c>
      <c r="C156" s="15" t="s">
        <v>40</v>
      </c>
      <c r="D156" s="68" t="s">
        <v>159</v>
      </c>
      <c r="E156" s="68" t="s">
        <v>89</v>
      </c>
      <c r="F156" s="48">
        <v>24</v>
      </c>
      <c r="G156" s="74">
        <f>IF(F156&lt;=0,"",IF(F156&lt;=19,1,IF(F156&lt;=29,2,IF(F156&lt;=39,3,IF(F156&lt;=49,4,IF(F156&lt;=60,5,IF(F156&gt;60,6,"")))))))</f>
        <v>2</v>
      </c>
      <c r="H156" s="68" t="s">
        <v>117</v>
      </c>
      <c r="I156" s="68" t="s">
        <v>93</v>
      </c>
      <c r="J156" s="68" t="s">
        <v>103</v>
      </c>
      <c r="K156" s="68" t="s">
        <v>109</v>
      </c>
      <c r="L156" s="68" t="s">
        <v>131</v>
      </c>
      <c r="M156" s="78" t="s">
        <v>192</v>
      </c>
    </row>
    <row r="157" spans="1:13" s="22" customFormat="1" ht="15" customHeight="1">
      <c r="A157"/>
      <c r="B157" s="55"/>
      <c r="C157" s="15"/>
      <c r="D157" s="68"/>
      <c r="E157" s="68"/>
      <c r="F157" s="48"/>
      <c r="G157" s="74"/>
      <c r="H157" s="68"/>
      <c r="I157" s="68"/>
      <c r="J157" s="68"/>
      <c r="K157" s="68"/>
      <c r="L157" s="68"/>
      <c r="M157" s="79" t="s">
        <v>191</v>
      </c>
    </row>
    <row r="158" spans="1:13" s="22" customFormat="1" ht="15" customHeight="1">
      <c r="A158"/>
      <c r="B158" s="55"/>
      <c r="C158" s="15"/>
      <c r="D158" s="68"/>
      <c r="E158" s="68"/>
      <c r="F158" s="48"/>
      <c r="G158" s="74"/>
      <c r="H158" s="68"/>
      <c r="I158" s="68"/>
      <c r="J158" s="68"/>
      <c r="K158" s="68"/>
      <c r="L158" s="68"/>
      <c r="M158" s="78" t="s">
        <v>173</v>
      </c>
    </row>
    <row r="159" spans="1:13" s="22" customFormat="1" ht="15" customHeight="1">
      <c r="A159"/>
      <c r="B159" s="55">
        <f>1+B156</f>
        <v>80</v>
      </c>
      <c r="C159" s="15" t="s">
        <v>40</v>
      </c>
      <c r="D159" s="68" t="s">
        <v>159</v>
      </c>
      <c r="E159" s="68" t="s">
        <v>89</v>
      </c>
      <c r="F159" s="48">
        <v>49</v>
      </c>
      <c r="G159" s="74">
        <f>IF(F159&lt;=0,"",IF(F159&lt;=19,1,IF(F159&lt;=29,2,IF(F159&lt;=39,3,IF(F159&lt;=49,4,IF(F159&lt;=60,5,IF(F159&gt;60,6,"")))))))</f>
        <v>4</v>
      </c>
      <c r="H159" s="68" t="s">
        <v>121</v>
      </c>
      <c r="I159" s="68" t="s">
        <v>94</v>
      </c>
      <c r="J159" s="68" t="s">
        <v>106</v>
      </c>
      <c r="K159" s="68" t="s">
        <v>109</v>
      </c>
      <c r="L159" s="68" t="s">
        <v>129</v>
      </c>
      <c r="M159" s="78" t="s">
        <v>173</v>
      </c>
    </row>
    <row r="160" spans="1:13" s="22" customFormat="1" ht="15" customHeight="1">
      <c r="A160"/>
      <c r="B160" s="55">
        <f>1+B159</f>
        <v>81</v>
      </c>
      <c r="C160" s="15" t="s">
        <v>40</v>
      </c>
      <c r="D160" s="68" t="s">
        <v>159</v>
      </c>
      <c r="E160" s="68" t="s">
        <v>89</v>
      </c>
      <c r="F160" s="48">
        <v>34</v>
      </c>
      <c r="G160" s="74">
        <f>IF(F160&lt;=0,"",IF(F160&lt;=19,1,IF(F160&lt;=29,2,IF(F160&lt;=39,3,IF(F160&lt;=49,4,IF(F160&lt;=60,5,IF(F160&gt;60,6,"")))))))</f>
        <v>3</v>
      </c>
      <c r="H160" s="68" t="s">
        <v>117</v>
      </c>
      <c r="I160" s="68" t="s">
        <v>93</v>
      </c>
      <c r="J160" s="68" t="s">
        <v>106</v>
      </c>
      <c r="K160" s="68" t="s">
        <v>109</v>
      </c>
      <c r="L160" s="68" t="s">
        <v>129</v>
      </c>
      <c r="M160" s="79"/>
    </row>
    <row r="161" spans="1:13" s="22" customFormat="1" ht="15" customHeight="1">
      <c r="A161"/>
      <c r="B161" s="55">
        <f>1+B160</f>
        <v>82</v>
      </c>
      <c r="C161" s="15" t="s">
        <v>40</v>
      </c>
      <c r="D161" s="68" t="s">
        <v>159</v>
      </c>
      <c r="E161" s="68" t="s">
        <v>89</v>
      </c>
      <c r="F161" s="48">
        <v>32</v>
      </c>
      <c r="G161" s="74">
        <f>IF(F161&lt;=0,"",IF(F161&lt;=19,1,IF(F161&lt;=29,2,IF(F161&lt;=39,3,IF(F161&lt;=49,4,IF(F161&lt;=60,5,IF(F161&gt;60,6,"")))))))</f>
        <v>3</v>
      </c>
      <c r="H161" s="68" t="s">
        <v>118</v>
      </c>
      <c r="I161" s="68" t="s">
        <v>93</v>
      </c>
      <c r="J161" s="68" t="s">
        <v>104</v>
      </c>
      <c r="K161" s="68" t="s">
        <v>111</v>
      </c>
      <c r="L161" s="68" t="s">
        <v>131</v>
      </c>
      <c r="M161" s="78" t="s">
        <v>188</v>
      </c>
    </row>
    <row r="162" spans="1:13" s="22" customFormat="1" ht="15" customHeight="1">
      <c r="A162"/>
      <c r="B162" s="55"/>
      <c r="C162" s="15"/>
      <c r="D162" s="68"/>
      <c r="E162" s="68"/>
      <c r="F162" s="48"/>
      <c r="G162" s="74"/>
      <c r="H162" s="68"/>
      <c r="I162" s="68"/>
      <c r="J162" s="68"/>
      <c r="K162" s="68"/>
      <c r="L162" s="68"/>
      <c r="M162" s="79" t="s">
        <v>189</v>
      </c>
    </row>
    <row r="163" spans="1:13" s="22" customFormat="1" ht="15" customHeight="1">
      <c r="A163"/>
      <c r="B163" s="55"/>
      <c r="C163" s="15"/>
      <c r="D163" s="68"/>
      <c r="E163" s="68"/>
      <c r="F163" s="48"/>
      <c r="G163" s="74"/>
      <c r="H163" s="68"/>
      <c r="I163" s="68"/>
      <c r="J163" s="68"/>
      <c r="K163" s="68"/>
      <c r="L163" s="68"/>
      <c r="M163" s="79" t="s">
        <v>190</v>
      </c>
    </row>
    <row r="164" spans="1:13" s="22" customFormat="1" ht="15" customHeight="1">
      <c r="A164"/>
      <c r="B164" s="55">
        <f>1+B161</f>
        <v>83</v>
      </c>
      <c r="C164" s="15" t="s">
        <v>40</v>
      </c>
      <c r="D164" s="68" t="s">
        <v>159</v>
      </c>
      <c r="E164" s="68" t="s">
        <v>89</v>
      </c>
      <c r="F164" s="48">
        <v>26</v>
      </c>
      <c r="G164" s="74">
        <f>IF(F164&lt;=0,"",IF(F164&lt;=19,1,IF(F164&lt;=29,2,IF(F164&lt;=39,3,IF(F164&lt;=49,4,IF(F164&lt;=60,5,IF(F164&gt;60,6,"")))))))</f>
        <v>2</v>
      </c>
      <c r="H164" s="68" t="s">
        <v>121</v>
      </c>
      <c r="I164" s="68" t="s">
        <v>94</v>
      </c>
      <c r="J164" s="68" t="s">
        <v>105</v>
      </c>
      <c r="K164" s="68" t="s">
        <v>110</v>
      </c>
      <c r="L164" s="68" t="s">
        <v>131</v>
      </c>
      <c r="M164" s="79"/>
    </row>
    <row r="165" spans="1:13" s="22" customFormat="1" ht="15" customHeight="1">
      <c r="A165"/>
      <c r="B165" s="55">
        <f>1+B164</f>
        <v>84</v>
      </c>
      <c r="C165" s="15" t="s">
        <v>40</v>
      </c>
      <c r="D165" s="68" t="s">
        <v>159</v>
      </c>
      <c r="E165" s="68" t="s">
        <v>89</v>
      </c>
      <c r="F165" s="48">
        <v>46</v>
      </c>
      <c r="G165" s="74">
        <f>IF(F165&lt;=0,"",IF(F165&lt;=19,1,IF(F165&lt;=29,2,IF(F165&lt;=39,3,IF(F165&lt;=49,4,IF(F165&lt;=60,5,IF(F165&gt;60,6,"")))))))</f>
        <v>4</v>
      </c>
      <c r="H165" s="68" t="s">
        <v>121</v>
      </c>
      <c r="I165" s="68" t="s">
        <v>94</v>
      </c>
      <c r="J165" s="68" t="s">
        <v>106</v>
      </c>
      <c r="K165" s="68" t="s">
        <v>111</v>
      </c>
      <c r="L165" s="68">
        <v>276</v>
      </c>
      <c r="M165" s="78" t="s">
        <v>173</v>
      </c>
    </row>
    <row r="166" spans="1:13" s="22" customFormat="1" ht="15" customHeight="1">
      <c r="A166"/>
      <c r="B166" s="55"/>
      <c r="C166" s="15"/>
      <c r="D166" s="68"/>
      <c r="E166" s="68"/>
      <c r="F166" s="48"/>
      <c r="G166" s="74"/>
      <c r="H166" s="68"/>
      <c r="I166" s="68"/>
      <c r="J166" s="68"/>
      <c r="K166" s="68"/>
      <c r="L166" s="68"/>
      <c r="M166" s="79" t="s">
        <v>185</v>
      </c>
    </row>
    <row r="167" spans="1:13" s="22" customFormat="1" ht="15" customHeight="1">
      <c r="A167"/>
      <c r="B167" s="55"/>
      <c r="C167" s="15"/>
      <c r="D167" s="68"/>
      <c r="E167" s="68"/>
      <c r="F167" s="48"/>
      <c r="G167" s="74"/>
      <c r="H167" s="68"/>
      <c r="I167" s="68"/>
      <c r="J167" s="68"/>
      <c r="K167" s="68"/>
      <c r="L167" s="68"/>
      <c r="M167" s="78" t="s">
        <v>186</v>
      </c>
    </row>
    <row r="168" spans="1:13" s="22" customFormat="1" ht="15" customHeight="1">
      <c r="A168"/>
      <c r="B168" s="55"/>
      <c r="C168" s="15"/>
      <c r="D168" s="68"/>
      <c r="E168" s="68"/>
      <c r="F168" s="48"/>
      <c r="G168" s="74"/>
      <c r="H168" s="68"/>
      <c r="I168" s="68"/>
      <c r="J168" s="68"/>
      <c r="K168" s="68"/>
      <c r="L168" s="68"/>
      <c r="M168" s="79" t="s">
        <v>187</v>
      </c>
    </row>
    <row r="169" spans="1:13" s="22" customFormat="1" ht="15" customHeight="1">
      <c r="A169"/>
      <c r="B169" s="55">
        <f>1+B165</f>
        <v>85</v>
      </c>
      <c r="C169" s="15" t="s">
        <v>40</v>
      </c>
      <c r="D169" s="68" t="s">
        <v>159</v>
      </c>
      <c r="E169" s="68" t="s">
        <v>89</v>
      </c>
      <c r="F169" s="48">
        <v>49</v>
      </c>
      <c r="G169" s="74">
        <f>IF(F169&lt;=0,"",IF(F169&lt;=19,1,IF(F169&lt;=29,2,IF(F169&lt;=39,3,IF(F169&lt;=49,4,IF(F169&lt;=60,5,IF(F169&gt;60,6,"")))))))</f>
        <v>4</v>
      </c>
      <c r="H169" s="68" t="s">
        <v>121</v>
      </c>
      <c r="I169" s="68" t="s">
        <v>90</v>
      </c>
      <c r="J169" s="68" t="s">
        <v>106</v>
      </c>
      <c r="K169" s="68" t="s">
        <v>111</v>
      </c>
      <c r="L169" s="68" t="s">
        <v>129</v>
      </c>
      <c r="M169" s="79"/>
    </row>
    <row r="170" spans="1:13" s="22" customFormat="1" ht="15" customHeight="1">
      <c r="A170"/>
      <c r="B170" s="55">
        <f>1+B169</f>
        <v>86</v>
      </c>
      <c r="C170" s="15" t="s">
        <v>40</v>
      </c>
      <c r="D170" s="68" t="s">
        <v>159</v>
      </c>
      <c r="E170" s="68" t="s">
        <v>89</v>
      </c>
      <c r="F170" s="48">
        <v>38</v>
      </c>
      <c r="G170" s="74">
        <f>IF(F170&lt;=0,"",IF(F170&lt;=19,1,IF(F170&lt;=29,2,IF(F170&lt;=39,3,IF(F170&lt;=49,4,IF(F170&lt;=60,5,IF(F170&gt;60,6,"")))))))</f>
        <v>3</v>
      </c>
      <c r="H170" s="68" t="s">
        <v>121</v>
      </c>
      <c r="I170" s="68" t="s">
        <v>94</v>
      </c>
      <c r="J170" s="68" t="s">
        <v>106</v>
      </c>
      <c r="K170" s="68" t="s">
        <v>111</v>
      </c>
      <c r="L170" s="68" t="s">
        <v>129</v>
      </c>
      <c r="M170" s="78" t="s">
        <v>182</v>
      </c>
    </row>
    <row r="171" spans="1:13" s="22" customFormat="1" ht="15" customHeight="1">
      <c r="A171"/>
      <c r="B171" s="55"/>
      <c r="C171" s="15"/>
      <c r="D171" s="68"/>
      <c r="E171" s="68"/>
      <c r="F171" s="48"/>
      <c r="G171" s="74"/>
      <c r="H171" s="68"/>
      <c r="I171" s="68"/>
      <c r="J171" s="68"/>
      <c r="K171" s="68"/>
      <c r="L171" s="68"/>
      <c r="M171" s="79" t="s">
        <v>174</v>
      </c>
    </row>
    <row r="172" spans="1:13" s="22" customFormat="1" ht="15" customHeight="1">
      <c r="A172"/>
      <c r="B172" s="55"/>
      <c r="C172" s="15"/>
      <c r="D172" s="68"/>
      <c r="E172" s="68"/>
      <c r="F172" s="48"/>
      <c r="G172" s="74"/>
      <c r="H172" s="68"/>
      <c r="I172" s="68"/>
      <c r="J172" s="68"/>
      <c r="K172" s="68"/>
      <c r="L172" s="68"/>
      <c r="M172" s="79" t="s">
        <v>183</v>
      </c>
    </row>
    <row r="173" spans="1:13" s="22" customFormat="1" ht="15" customHeight="1">
      <c r="A173"/>
      <c r="B173" s="55"/>
      <c r="C173" s="15"/>
      <c r="D173" s="68"/>
      <c r="E173" s="68"/>
      <c r="F173" s="48"/>
      <c r="G173" s="74"/>
      <c r="H173" s="68"/>
      <c r="I173" s="68"/>
      <c r="J173" s="68"/>
      <c r="K173" s="68"/>
      <c r="L173" s="68"/>
      <c r="M173" s="78" t="s">
        <v>173</v>
      </c>
    </row>
    <row r="174" spans="1:13" s="22" customFormat="1" ht="15" customHeight="1">
      <c r="A174"/>
      <c r="B174" s="55"/>
      <c r="C174" s="15"/>
      <c r="D174" s="68"/>
      <c r="E174" s="68"/>
      <c r="F174" s="48"/>
      <c r="G174" s="74"/>
      <c r="H174" s="68"/>
      <c r="I174" s="68"/>
      <c r="J174" s="68"/>
      <c r="K174" s="68"/>
      <c r="L174" s="68"/>
      <c r="M174" s="78" t="s">
        <v>184</v>
      </c>
    </row>
    <row r="175" spans="1:13" s="22" customFormat="1" ht="15" customHeight="1">
      <c r="A175"/>
      <c r="B175" s="55"/>
      <c r="C175" s="15"/>
      <c r="D175" s="68"/>
      <c r="E175" s="68"/>
      <c r="F175" s="48"/>
      <c r="G175" s="74"/>
      <c r="H175" s="68"/>
      <c r="I175" s="68"/>
      <c r="J175" s="68"/>
      <c r="K175" s="68"/>
      <c r="L175" s="68"/>
      <c r="M175" s="78" t="s">
        <v>186</v>
      </c>
    </row>
    <row r="176" spans="1:13" s="22" customFormat="1" ht="15" customHeight="1">
      <c r="A176"/>
      <c r="B176" s="55">
        <f>1+B170</f>
        <v>87</v>
      </c>
      <c r="C176" s="15" t="s">
        <v>40</v>
      </c>
      <c r="D176" s="68" t="s">
        <v>159</v>
      </c>
      <c r="E176" s="68" t="s">
        <v>89</v>
      </c>
      <c r="F176" s="48">
        <v>49</v>
      </c>
      <c r="G176" s="74">
        <f>IF(F176&lt;=0,"",IF(F176&lt;=19,1,IF(F176&lt;=29,2,IF(F176&lt;=39,3,IF(F176&lt;=49,4,IF(F176&lt;=60,5,IF(F176&gt;60,6,"")))))))</f>
        <v>4</v>
      </c>
      <c r="H176" s="68" t="s">
        <v>118</v>
      </c>
      <c r="I176" s="68" t="s">
        <v>93</v>
      </c>
      <c r="J176" s="68" t="s">
        <v>104</v>
      </c>
      <c r="K176" s="68" t="s">
        <v>111</v>
      </c>
      <c r="L176" s="68" t="s">
        <v>131</v>
      </c>
      <c r="M176" s="78" t="s">
        <v>173</v>
      </c>
    </row>
    <row r="177" spans="1:13" s="22" customFormat="1" ht="15" customHeight="1">
      <c r="A177"/>
      <c r="B177" s="55">
        <f>1+B176</f>
        <v>88</v>
      </c>
      <c r="C177" s="15" t="s">
        <v>40</v>
      </c>
      <c r="D177" s="68" t="s">
        <v>159</v>
      </c>
      <c r="E177" s="68" t="s">
        <v>89</v>
      </c>
      <c r="F177" s="48">
        <v>28</v>
      </c>
      <c r="G177" s="74">
        <f>IF(F177&lt;=0,"",IF(F177&lt;=19,1,IF(F177&lt;=29,2,IF(F177&lt;=39,3,IF(F177&lt;=49,4,IF(F177&lt;=60,5,IF(F177&gt;60,6,"")))))))</f>
        <v>2</v>
      </c>
      <c r="H177" s="68" t="s">
        <v>117</v>
      </c>
      <c r="I177" s="68" t="s">
        <v>94</v>
      </c>
      <c r="J177" s="68" t="s">
        <v>105</v>
      </c>
      <c r="K177" s="68" t="s">
        <v>110</v>
      </c>
      <c r="L177" s="68" t="s">
        <v>131</v>
      </c>
      <c r="M177" s="78" t="s">
        <v>180</v>
      </c>
    </row>
    <row r="178" spans="1:13" s="22" customFormat="1" ht="15" customHeight="1">
      <c r="A178"/>
      <c r="B178" s="55"/>
      <c r="C178" s="15"/>
      <c r="D178" s="68"/>
      <c r="E178" s="68"/>
      <c r="F178" s="48"/>
      <c r="G178" s="74"/>
      <c r="H178" s="68"/>
      <c r="I178" s="68"/>
      <c r="J178" s="68"/>
      <c r="K178" s="68"/>
      <c r="L178" s="68"/>
      <c r="M178" s="79" t="s">
        <v>181</v>
      </c>
    </row>
    <row r="179" spans="1:13" s="22" customFormat="1" ht="15" customHeight="1">
      <c r="A179"/>
      <c r="B179" s="55">
        <f>1+B177</f>
        <v>89</v>
      </c>
      <c r="C179" s="15" t="s">
        <v>40</v>
      </c>
      <c r="D179" s="68" t="s">
        <v>159</v>
      </c>
      <c r="E179" s="68" t="s">
        <v>89</v>
      </c>
      <c r="F179" s="48">
        <v>20</v>
      </c>
      <c r="G179" s="74">
        <f>IF(F179&lt;=0,"",IF(F179&lt;=19,1,IF(F179&lt;=29,2,IF(F179&lt;=39,3,IF(F179&lt;=49,4,IF(F179&lt;=60,5,IF(F179&gt;60,6,"")))))))</f>
        <v>2</v>
      </c>
      <c r="H179" s="68" t="s">
        <v>117</v>
      </c>
      <c r="I179" s="68" t="s">
        <v>95</v>
      </c>
      <c r="J179" s="68" t="s">
        <v>103</v>
      </c>
      <c r="K179" s="68" t="s">
        <v>110</v>
      </c>
      <c r="L179" s="68" t="s">
        <v>131</v>
      </c>
      <c r="M179" s="78" t="s">
        <v>179</v>
      </c>
    </row>
    <row r="180" spans="1:13" s="22" customFormat="1" ht="15" customHeight="1">
      <c r="A180"/>
      <c r="B180" s="55"/>
      <c r="C180" s="15"/>
      <c r="D180" s="68"/>
      <c r="E180" s="68"/>
      <c r="F180" s="48"/>
      <c r="G180" s="74"/>
      <c r="H180" s="68"/>
      <c r="I180" s="68"/>
      <c r="J180" s="68"/>
      <c r="K180" s="68"/>
      <c r="L180" s="68"/>
      <c r="M180" s="79" t="s">
        <v>174</v>
      </c>
    </row>
    <row r="181" spans="1:13" s="22" customFormat="1" ht="15" customHeight="1">
      <c r="A181"/>
      <c r="B181" s="55">
        <f>1+B179</f>
        <v>90</v>
      </c>
      <c r="C181" s="15" t="s">
        <v>40</v>
      </c>
      <c r="D181" s="68" t="s">
        <v>159</v>
      </c>
      <c r="E181" s="68" t="s">
        <v>88</v>
      </c>
      <c r="F181" s="48">
        <v>26</v>
      </c>
      <c r="G181" s="74">
        <f>IF(F181&lt;=0,"",IF(F181&lt;=19,1,IF(F181&lt;=29,2,IF(F181&lt;=39,3,IF(F181&lt;=49,4,IF(F181&lt;=60,5,IF(F181&gt;60,6,"")))))))</f>
        <v>2</v>
      </c>
      <c r="H181" s="68" t="s">
        <v>121</v>
      </c>
      <c r="I181" s="68" t="s">
        <v>98</v>
      </c>
      <c r="J181" s="68" t="s">
        <v>104</v>
      </c>
      <c r="K181" s="68" t="s">
        <v>111</v>
      </c>
      <c r="L181" s="68" t="s">
        <v>129</v>
      </c>
      <c r="M181" s="78" t="s">
        <v>173</v>
      </c>
    </row>
    <row r="182" spans="1:13" s="22" customFormat="1" ht="15" customHeight="1">
      <c r="A182"/>
      <c r="B182" s="55"/>
      <c r="C182" s="15"/>
      <c r="D182" s="68"/>
      <c r="E182" s="68"/>
      <c r="F182" s="48"/>
      <c r="G182" s="74"/>
      <c r="H182" s="68"/>
      <c r="I182" s="68"/>
      <c r="J182" s="68"/>
      <c r="K182" s="68"/>
      <c r="L182" s="68"/>
      <c r="M182" s="79" t="s">
        <v>174</v>
      </c>
    </row>
    <row r="183" spans="1:13" s="22" customFormat="1" ht="15" customHeight="1">
      <c r="A183"/>
      <c r="B183" s="55"/>
      <c r="C183" s="15"/>
      <c r="D183" s="68"/>
      <c r="E183" s="68"/>
      <c r="F183" s="48"/>
      <c r="G183" s="74"/>
      <c r="H183" s="68"/>
      <c r="I183" s="68"/>
      <c r="J183" s="68"/>
      <c r="K183" s="68"/>
      <c r="L183" s="68"/>
      <c r="M183" s="79" t="s">
        <v>175</v>
      </c>
    </row>
    <row r="184" spans="1:13" s="22" customFormat="1" ht="15" customHeight="1">
      <c r="A184"/>
      <c r="B184" s="55"/>
      <c r="C184" s="15"/>
      <c r="D184" s="68"/>
      <c r="E184" s="68"/>
      <c r="F184" s="48"/>
      <c r="G184" s="74"/>
      <c r="H184" s="68"/>
      <c r="I184" s="68"/>
      <c r="J184" s="68"/>
      <c r="K184" s="68"/>
      <c r="L184" s="68"/>
      <c r="M184" s="79" t="s">
        <v>176</v>
      </c>
    </row>
    <row r="185" spans="1:13" s="22" customFormat="1" ht="15" customHeight="1">
      <c r="A185"/>
      <c r="B185" s="55"/>
      <c r="C185" s="15"/>
      <c r="D185" s="68"/>
      <c r="E185" s="68"/>
      <c r="F185" s="48"/>
      <c r="G185" s="74"/>
      <c r="H185" s="68"/>
      <c r="I185" s="68"/>
      <c r="J185" s="68"/>
      <c r="K185" s="68"/>
      <c r="L185" s="68"/>
      <c r="M185" s="79" t="s">
        <v>177</v>
      </c>
    </row>
    <row r="186" spans="1:13" s="22" customFormat="1" ht="15" customHeight="1">
      <c r="A186"/>
      <c r="B186" s="55"/>
      <c r="C186" s="15"/>
      <c r="D186" s="68"/>
      <c r="E186" s="68"/>
      <c r="F186" s="48"/>
      <c r="G186" s="74"/>
      <c r="H186" s="68"/>
      <c r="I186" s="68"/>
      <c r="J186" s="68"/>
      <c r="K186" s="68"/>
      <c r="L186" s="68"/>
      <c r="M186" s="79" t="s">
        <v>178</v>
      </c>
    </row>
    <row r="187" spans="1:13" s="22" customFormat="1" ht="15" customHeight="1">
      <c r="A187"/>
      <c r="B187" s="55">
        <f>1+B181</f>
        <v>91</v>
      </c>
      <c r="C187" s="15" t="s">
        <v>40</v>
      </c>
      <c r="D187" s="68" t="s">
        <v>153</v>
      </c>
      <c r="E187" s="68" t="s">
        <v>89</v>
      </c>
      <c r="F187" s="48">
        <v>44</v>
      </c>
      <c r="G187" s="74">
        <f>IF(F187&lt;=0,"",IF(F187&lt;=19,1,IF(F187&lt;=29,2,IF(F187&lt;=39,3,IF(F187&lt;=49,4,IF(F187&lt;=60,5,IF(F187&gt;60,6,"")))))))</f>
        <v>4</v>
      </c>
      <c r="H187" s="68" t="s">
        <v>118</v>
      </c>
      <c r="I187" s="68" t="s">
        <v>94</v>
      </c>
      <c r="J187" s="68" t="s">
        <v>104</v>
      </c>
      <c r="K187" s="68" t="s">
        <v>110</v>
      </c>
      <c r="L187" s="68" t="s">
        <v>130</v>
      </c>
      <c r="M187" s="78" t="s">
        <v>170</v>
      </c>
    </row>
    <row r="188" spans="1:13" s="22" customFormat="1" ht="15" customHeight="1">
      <c r="A188"/>
      <c r="B188" s="55"/>
      <c r="C188" s="15"/>
      <c r="D188" s="68"/>
      <c r="E188" s="68"/>
      <c r="F188" s="48"/>
      <c r="G188" s="74"/>
      <c r="H188" s="68"/>
      <c r="I188" s="68"/>
      <c r="J188" s="68"/>
      <c r="K188" s="68"/>
      <c r="L188" s="68"/>
      <c r="M188" s="79" t="s">
        <v>171</v>
      </c>
    </row>
    <row r="189" spans="1:13" s="22" customFormat="1" ht="15" customHeight="1">
      <c r="A189"/>
      <c r="B189" s="55"/>
      <c r="C189" s="15"/>
      <c r="D189" s="68"/>
      <c r="E189" s="68"/>
      <c r="F189" s="48"/>
      <c r="G189" s="74"/>
      <c r="H189" s="68"/>
      <c r="I189" s="68"/>
      <c r="J189" s="68"/>
      <c r="K189" s="68"/>
      <c r="L189" s="68"/>
      <c r="M189" s="79" t="s">
        <v>172</v>
      </c>
    </row>
    <row r="190" spans="1:13" s="22" customFormat="1" ht="15" customHeight="1">
      <c r="A190"/>
      <c r="B190" s="55">
        <f>1+B187</f>
        <v>92</v>
      </c>
      <c r="C190" s="15" t="s">
        <v>40</v>
      </c>
      <c r="D190" s="68" t="s">
        <v>153</v>
      </c>
      <c r="E190" s="68" t="s">
        <v>88</v>
      </c>
      <c r="F190" s="48">
        <v>36</v>
      </c>
      <c r="G190" s="74">
        <f>IF(F190&lt;=0,"",IF(F190&lt;=19,1,IF(F190&lt;=29,2,IF(F190&lt;=39,3,IF(F190&lt;=49,4,IF(F190&lt;=60,5,IF(F190&gt;60,6,"")))))))</f>
        <v>3</v>
      </c>
      <c r="H190" s="68" t="s">
        <v>118</v>
      </c>
      <c r="I190" s="68" t="s">
        <v>94</v>
      </c>
      <c r="J190" s="68" t="s">
        <v>106</v>
      </c>
      <c r="K190" s="68" t="s">
        <v>110</v>
      </c>
      <c r="L190" s="68" t="s">
        <v>129</v>
      </c>
      <c r="M190" s="78" t="s">
        <v>169</v>
      </c>
    </row>
    <row r="191" spans="1:13" s="22" customFormat="1" ht="15" customHeight="1">
      <c r="A191"/>
      <c r="B191" s="55"/>
      <c r="C191" s="15"/>
      <c r="D191" s="68"/>
      <c r="E191" s="68"/>
      <c r="F191" s="48"/>
      <c r="G191" s="74"/>
      <c r="H191" s="68"/>
      <c r="I191" s="68"/>
      <c r="J191" s="68"/>
      <c r="K191" s="68"/>
      <c r="L191" s="68"/>
      <c r="M191" s="78" t="s">
        <v>165</v>
      </c>
    </row>
    <row r="192" spans="1:13" s="22" customFormat="1" ht="15" customHeight="1">
      <c r="A192"/>
      <c r="B192" s="55">
        <f>1+B190</f>
        <v>93</v>
      </c>
      <c r="C192" s="15" t="s">
        <v>40</v>
      </c>
      <c r="D192" s="68" t="s">
        <v>153</v>
      </c>
      <c r="E192" s="68" t="s">
        <v>88</v>
      </c>
      <c r="F192" s="48">
        <v>59</v>
      </c>
      <c r="G192" s="74">
        <f>IF(F192&lt;=0,"",IF(F192&lt;=19,1,IF(F192&lt;=29,2,IF(F192&lt;=39,3,IF(F192&lt;=49,4,IF(F192&lt;=60,5,IF(F192&gt;60,6,"")))))))</f>
        <v>5</v>
      </c>
      <c r="H192" s="68" t="s">
        <v>118</v>
      </c>
      <c r="I192" s="68" t="s">
        <v>92</v>
      </c>
      <c r="J192" s="68" t="s">
        <v>106</v>
      </c>
      <c r="K192" s="68" t="s">
        <v>110</v>
      </c>
      <c r="L192" s="68" t="s">
        <v>130</v>
      </c>
      <c r="M192" s="78" t="s">
        <v>169</v>
      </c>
    </row>
    <row r="193" spans="1:13" s="22" customFormat="1" ht="15" customHeight="1">
      <c r="A193"/>
      <c r="B193" s="55">
        <f>1+B192</f>
        <v>94</v>
      </c>
      <c r="C193" s="15" t="s">
        <v>40</v>
      </c>
      <c r="D193" s="68" t="s">
        <v>153</v>
      </c>
      <c r="E193" s="68" t="s">
        <v>89</v>
      </c>
      <c r="F193" s="48">
        <v>39</v>
      </c>
      <c r="G193" s="74">
        <f>IF(F193&lt;=0,"",IF(F193&lt;=19,1,IF(F193&lt;=29,2,IF(F193&lt;=39,3,IF(F193&lt;=49,4,IF(F193&lt;=60,5,IF(F193&gt;60,6,"")))))))</f>
        <v>3</v>
      </c>
      <c r="H193" s="68" t="s">
        <v>118</v>
      </c>
      <c r="I193" s="68" t="s">
        <v>91</v>
      </c>
      <c r="J193" s="68" t="s">
        <v>106</v>
      </c>
      <c r="K193" s="68" t="s">
        <v>110</v>
      </c>
      <c r="L193" s="68" t="s">
        <v>129</v>
      </c>
      <c r="M193" s="79"/>
    </row>
    <row r="194" spans="1:13" s="22" customFormat="1" ht="15" customHeight="1">
      <c r="A194"/>
      <c r="B194" s="55">
        <f>1+B193</f>
        <v>95</v>
      </c>
      <c r="C194" s="15" t="s">
        <v>40</v>
      </c>
      <c r="D194" s="68" t="s">
        <v>153</v>
      </c>
      <c r="E194" s="68" t="s">
        <v>89</v>
      </c>
      <c r="F194" s="48">
        <v>50</v>
      </c>
      <c r="G194" s="74">
        <f>IF(F194&lt;=0,"",IF(F194&lt;=19,1,IF(F194&lt;=29,2,IF(F194&lt;=39,3,IF(F194&lt;=49,4,IF(F194&lt;=60,5,IF(F194&gt;60,6,"")))))))</f>
        <v>5</v>
      </c>
      <c r="H194" s="68" t="s">
        <v>120</v>
      </c>
      <c r="I194" s="68" t="s">
        <v>95</v>
      </c>
      <c r="J194" s="68" t="s">
        <v>107</v>
      </c>
      <c r="K194" s="68" t="s">
        <v>109</v>
      </c>
      <c r="L194" s="68" t="s">
        <v>129</v>
      </c>
      <c r="M194" s="78" t="s">
        <v>168</v>
      </c>
    </row>
    <row r="195" spans="1:13" s="22" customFormat="1" ht="15" customHeight="1">
      <c r="A195"/>
      <c r="B195" s="55">
        <f>1+B194</f>
        <v>96</v>
      </c>
      <c r="C195" s="15" t="s">
        <v>40</v>
      </c>
      <c r="D195" s="68" t="s">
        <v>153</v>
      </c>
      <c r="E195" s="68" t="s">
        <v>88</v>
      </c>
      <c r="F195" s="48">
        <v>29</v>
      </c>
      <c r="G195" s="74">
        <f>IF(F195&lt;=0,"",IF(F195&lt;=19,1,IF(F195&lt;=29,2,IF(F195&lt;=39,3,IF(F195&lt;=49,4,IF(F195&lt;=60,5,IF(F195&gt;60,6,"")))))))</f>
        <v>2</v>
      </c>
      <c r="H195" s="68" t="s">
        <v>117</v>
      </c>
      <c r="I195" s="68" t="s">
        <v>94</v>
      </c>
      <c r="J195" s="68" t="s">
        <v>104</v>
      </c>
      <c r="K195" s="68" t="s">
        <v>110</v>
      </c>
      <c r="L195" s="68" t="s">
        <v>130</v>
      </c>
      <c r="M195" s="78" t="s">
        <v>165</v>
      </c>
    </row>
    <row r="196" spans="1:13" s="22" customFormat="1" ht="15" customHeight="1">
      <c r="A196"/>
      <c r="B196" s="55"/>
      <c r="C196" s="15"/>
      <c r="D196" s="68"/>
      <c r="E196" s="68"/>
      <c r="F196" s="48"/>
      <c r="G196" s="74"/>
      <c r="H196" s="68"/>
      <c r="I196" s="68"/>
      <c r="J196" s="68"/>
      <c r="K196" s="68"/>
      <c r="L196" s="68"/>
      <c r="M196" s="78" t="s">
        <v>166</v>
      </c>
    </row>
    <row r="197" spans="1:13" s="22" customFormat="1" ht="15" customHeight="1">
      <c r="A197"/>
      <c r="B197" s="55"/>
      <c r="C197" s="15"/>
      <c r="D197" s="68"/>
      <c r="E197" s="68"/>
      <c r="F197" s="48"/>
      <c r="G197" s="74"/>
      <c r="H197" s="68"/>
      <c r="I197" s="68"/>
      <c r="J197" s="68"/>
      <c r="K197" s="68"/>
      <c r="L197" s="68"/>
      <c r="M197" s="78" t="s">
        <v>167</v>
      </c>
    </row>
    <row r="198" spans="1:13" s="22" customFormat="1" ht="15" customHeight="1">
      <c r="A198"/>
      <c r="B198" s="55"/>
      <c r="C198" s="15"/>
      <c r="D198" s="68"/>
      <c r="E198" s="68"/>
      <c r="F198" s="48"/>
      <c r="G198" s="74"/>
      <c r="H198" s="68"/>
      <c r="I198" s="68"/>
      <c r="J198" s="68"/>
      <c r="K198" s="68"/>
      <c r="L198" s="68"/>
      <c r="M198" s="78" t="s">
        <v>169</v>
      </c>
    </row>
    <row r="199" spans="1:13" s="22" customFormat="1" ht="15" customHeight="1">
      <c r="A199"/>
      <c r="B199" s="55">
        <f>1+B195</f>
        <v>97</v>
      </c>
      <c r="C199" s="15" t="s">
        <v>40</v>
      </c>
      <c r="D199" s="68" t="s">
        <v>148</v>
      </c>
      <c r="E199" s="68" t="s">
        <v>89</v>
      </c>
      <c r="F199" s="48">
        <v>44</v>
      </c>
      <c r="G199" s="74">
        <f aca="true" t="shared" si="4" ref="G199:G211">IF(F199&lt;=0,"",IF(F199&lt;=19,1,IF(F199&lt;=29,2,IF(F199&lt;=39,3,IF(F199&lt;=49,4,IF(F199&lt;=60,5,IF(F199&gt;60,6,"")))))))</f>
        <v>4</v>
      </c>
      <c r="H199" s="68" t="s">
        <v>118</v>
      </c>
      <c r="I199" s="68" t="s">
        <v>100</v>
      </c>
      <c r="J199" s="68" t="s">
        <v>106</v>
      </c>
      <c r="K199" s="68" t="s">
        <v>110</v>
      </c>
      <c r="L199" s="68" t="s">
        <v>129</v>
      </c>
      <c r="M199" s="78" t="s">
        <v>231</v>
      </c>
    </row>
    <row r="200" spans="1:13" s="22" customFormat="1" ht="15" customHeight="1">
      <c r="A200"/>
      <c r="B200" s="55">
        <f aca="true" t="shared" si="5" ref="B200:B211">1+B199</f>
        <v>98</v>
      </c>
      <c r="C200" s="15" t="s">
        <v>40</v>
      </c>
      <c r="D200" s="68" t="s">
        <v>134</v>
      </c>
      <c r="E200" s="48" t="s">
        <v>88</v>
      </c>
      <c r="F200" s="48">
        <v>59</v>
      </c>
      <c r="G200" s="74">
        <f t="shared" si="4"/>
        <v>5</v>
      </c>
      <c r="H200" s="68" t="s">
        <v>117</v>
      </c>
      <c r="I200" s="48" t="s">
        <v>94</v>
      </c>
      <c r="J200" s="48" t="s">
        <v>107</v>
      </c>
      <c r="K200" s="48" t="s">
        <v>109</v>
      </c>
      <c r="L200" s="48" t="s">
        <v>129</v>
      </c>
      <c r="M200" s="79" t="s">
        <v>280</v>
      </c>
    </row>
    <row r="201" spans="1:13" s="22" customFormat="1" ht="15" customHeight="1">
      <c r="A201"/>
      <c r="B201" s="55"/>
      <c r="C201" s="15"/>
      <c r="D201" s="68"/>
      <c r="E201" s="48"/>
      <c r="F201" s="48"/>
      <c r="G201" s="74"/>
      <c r="H201" s="68"/>
      <c r="I201" s="48"/>
      <c r="J201" s="48"/>
      <c r="K201" s="48"/>
      <c r="L201" s="48"/>
      <c r="M201" s="79" t="s">
        <v>281</v>
      </c>
    </row>
    <row r="202" spans="1:13" s="22" customFormat="1" ht="15" customHeight="1">
      <c r="A202"/>
      <c r="B202" s="55">
        <f>1+B200</f>
        <v>99</v>
      </c>
      <c r="C202" s="15" t="s">
        <v>40</v>
      </c>
      <c r="D202" s="68" t="s">
        <v>282</v>
      </c>
      <c r="E202" s="48" t="s">
        <v>88</v>
      </c>
      <c r="F202" s="48">
        <v>50</v>
      </c>
      <c r="G202" s="74">
        <f>IF(F202&lt;=0,"",IF(F202&lt;=19,1,IF(F202&lt;=29,2,IF(F202&lt;=39,3,IF(F202&lt;=49,4,IF(F202&lt;=60,5,IF(F202&gt;60,6,"")))))))</f>
        <v>5</v>
      </c>
      <c r="H202" s="68" t="s">
        <v>117</v>
      </c>
      <c r="I202" s="48" t="s">
        <v>96</v>
      </c>
      <c r="J202" s="48" t="s">
        <v>104</v>
      </c>
      <c r="K202" s="48" t="s">
        <v>110</v>
      </c>
      <c r="L202" s="48" t="s">
        <v>130</v>
      </c>
      <c r="M202" s="79"/>
    </row>
    <row r="203" spans="1:13" s="22" customFormat="1" ht="15" customHeight="1">
      <c r="A203"/>
      <c r="B203" s="55">
        <f t="shared" si="5"/>
        <v>100</v>
      </c>
      <c r="C203" s="15" t="s">
        <v>40</v>
      </c>
      <c r="D203" s="68" t="s">
        <v>282</v>
      </c>
      <c r="E203" s="68" t="s">
        <v>89</v>
      </c>
      <c r="F203" s="48">
        <v>45</v>
      </c>
      <c r="G203" s="74">
        <f>IF(F203&lt;=0,"",IF(F203&lt;=19,1,IF(F203&lt;=29,2,IF(F203&lt;=39,3,IF(F203&lt;=49,4,IF(F203&lt;=60,5,IF(F203&gt;60,6,"")))))))</f>
        <v>4</v>
      </c>
      <c r="H203" s="68" t="s">
        <v>117</v>
      </c>
      <c r="I203" s="48" t="s">
        <v>97</v>
      </c>
      <c r="J203" s="48" t="s">
        <v>104</v>
      </c>
      <c r="K203" s="48" t="s">
        <v>110</v>
      </c>
      <c r="L203" s="48" t="s">
        <v>129</v>
      </c>
      <c r="M203" s="79"/>
    </row>
    <row r="204" spans="1:13" s="22" customFormat="1" ht="15" customHeight="1">
      <c r="A204"/>
      <c r="B204" s="55">
        <f t="shared" si="5"/>
        <v>101</v>
      </c>
      <c r="C204" s="15" t="s">
        <v>40</v>
      </c>
      <c r="D204" s="68" t="s">
        <v>138</v>
      </c>
      <c r="E204" s="48" t="s">
        <v>88</v>
      </c>
      <c r="F204" s="48">
        <v>37</v>
      </c>
      <c r="G204" s="74">
        <f>IF(F204&lt;=0,"",IF(F204&lt;=19,1,IF(F204&lt;=29,2,IF(F204&lt;=39,3,IF(F204&lt;=49,4,IF(F204&lt;=60,5,IF(F204&gt;60,6,"")))))))</f>
        <v>3</v>
      </c>
      <c r="H204" s="68" t="s">
        <v>120</v>
      </c>
      <c r="I204" s="48" t="s">
        <v>98</v>
      </c>
      <c r="J204" s="48" t="s">
        <v>106</v>
      </c>
      <c r="K204" s="48" t="s">
        <v>110</v>
      </c>
      <c r="L204" s="48" t="s">
        <v>129</v>
      </c>
      <c r="M204" s="79" t="s">
        <v>283</v>
      </c>
    </row>
    <row r="205" spans="1:13" s="22" customFormat="1" ht="15" customHeight="1">
      <c r="A205"/>
      <c r="B205" s="55">
        <f t="shared" si="5"/>
        <v>102</v>
      </c>
      <c r="C205" s="15" t="s">
        <v>40</v>
      </c>
      <c r="D205" s="68"/>
      <c r="E205" s="48"/>
      <c r="F205" s="48"/>
      <c r="G205" s="74">
        <f t="shared" si="4"/>
      </c>
      <c r="H205" s="68"/>
      <c r="I205" s="48"/>
      <c r="J205" s="48"/>
      <c r="K205" s="48"/>
      <c r="L205" s="48"/>
      <c r="M205" s="79" t="s">
        <v>284</v>
      </c>
    </row>
    <row r="206" spans="1:13" s="22" customFormat="1" ht="15" customHeight="1">
      <c r="A206"/>
      <c r="B206" s="55">
        <f t="shared" si="5"/>
        <v>103</v>
      </c>
      <c r="C206" s="15" t="s">
        <v>40</v>
      </c>
      <c r="D206" s="68"/>
      <c r="E206" s="48"/>
      <c r="F206" s="48"/>
      <c r="G206" s="74">
        <f t="shared" si="4"/>
      </c>
      <c r="H206" s="68"/>
      <c r="I206" s="48"/>
      <c r="J206" s="48"/>
      <c r="K206" s="48"/>
      <c r="L206" s="48"/>
      <c r="M206" s="79" t="s">
        <v>285</v>
      </c>
    </row>
    <row r="207" spans="1:13" s="22" customFormat="1" ht="15" customHeight="1">
      <c r="A207"/>
      <c r="B207" s="55">
        <f t="shared" si="5"/>
        <v>104</v>
      </c>
      <c r="C207" s="15" t="s">
        <v>40</v>
      </c>
      <c r="D207" s="68"/>
      <c r="E207" s="48"/>
      <c r="F207" s="48"/>
      <c r="G207" s="74">
        <f t="shared" si="4"/>
      </c>
      <c r="H207" s="68"/>
      <c r="I207" s="48"/>
      <c r="J207" s="48"/>
      <c r="K207" s="48"/>
      <c r="L207" s="48"/>
      <c r="M207" s="79"/>
    </row>
    <row r="208" spans="1:13" s="22" customFormat="1" ht="15" customHeight="1">
      <c r="A208"/>
      <c r="B208" s="55">
        <f t="shared" si="5"/>
        <v>105</v>
      </c>
      <c r="C208" s="15"/>
      <c r="D208" s="68"/>
      <c r="E208" s="48"/>
      <c r="F208" s="48"/>
      <c r="G208" s="74"/>
      <c r="H208" s="68"/>
      <c r="I208" s="48"/>
      <c r="J208" s="48"/>
      <c r="K208" s="48"/>
      <c r="L208" s="48"/>
      <c r="M208" s="79"/>
    </row>
    <row r="209" spans="1:13" s="22" customFormat="1" ht="15" customHeight="1">
      <c r="A209"/>
      <c r="B209" s="55">
        <f t="shared" si="5"/>
        <v>106</v>
      </c>
      <c r="C209" s="15"/>
      <c r="D209" s="68"/>
      <c r="E209" s="48"/>
      <c r="F209" s="48"/>
      <c r="G209" s="74"/>
      <c r="H209" s="68"/>
      <c r="I209" s="48"/>
      <c r="J209" s="48"/>
      <c r="K209" s="48"/>
      <c r="L209" s="48"/>
      <c r="M209" s="79"/>
    </row>
    <row r="210" spans="1:13" s="22" customFormat="1" ht="15" customHeight="1">
      <c r="A210"/>
      <c r="B210" s="55">
        <f t="shared" si="5"/>
        <v>107</v>
      </c>
      <c r="C210" s="15"/>
      <c r="D210" s="68"/>
      <c r="E210" s="48"/>
      <c r="F210" s="48"/>
      <c r="G210" s="74"/>
      <c r="H210" s="68"/>
      <c r="I210" s="48"/>
      <c r="J210" s="48"/>
      <c r="K210" s="48"/>
      <c r="L210" s="48"/>
      <c r="M210" s="79"/>
    </row>
    <row r="211" spans="1:13" s="22" customFormat="1" ht="15" customHeight="1">
      <c r="A211"/>
      <c r="B211" s="55">
        <f t="shared" si="5"/>
        <v>108</v>
      </c>
      <c r="C211" s="15" t="s">
        <v>40</v>
      </c>
      <c r="D211" s="68"/>
      <c r="E211" s="48"/>
      <c r="F211" s="48"/>
      <c r="G211" s="74">
        <f t="shared" si="4"/>
      </c>
      <c r="H211" s="68"/>
      <c r="I211" s="48"/>
      <c r="J211" s="48"/>
      <c r="K211" s="48"/>
      <c r="L211" s="48"/>
      <c r="M211" s="79"/>
    </row>
    <row r="212" spans="4:13" ht="15">
      <c r="D212" s="69"/>
      <c r="L212" s="38"/>
      <c r="M212" s="69"/>
    </row>
    <row r="213" spans="4:13" ht="15">
      <c r="D213" s="69"/>
      <c r="L213" s="49"/>
      <c r="M213" s="49"/>
    </row>
    <row r="214" spans="4:13" ht="15">
      <c r="D214" s="69"/>
      <c r="L214" s="49"/>
      <c r="M214" s="49"/>
    </row>
    <row r="215" spans="4:13" ht="15">
      <c r="D215" s="69"/>
      <c r="L215" s="49"/>
      <c r="M215" s="49"/>
    </row>
    <row r="216" spans="4:13" ht="15">
      <c r="D216" s="69"/>
      <c r="F216" s="4" t="s">
        <v>164</v>
      </c>
      <c r="I216" s="38">
        <f>COUNT(F4:F211)</f>
        <v>101</v>
      </c>
      <c r="L216" s="49"/>
      <c r="M216" s="49"/>
    </row>
    <row r="217" spans="4:13" ht="15">
      <c r="D217" s="69"/>
      <c r="L217" s="49"/>
      <c r="M217" s="49"/>
    </row>
    <row r="218" spans="4:13" ht="15">
      <c r="D218" s="69"/>
      <c r="L218" s="49"/>
      <c r="M218" s="49"/>
    </row>
    <row r="219" spans="4:13" ht="15">
      <c r="D219" s="69"/>
      <c r="M219" s="49"/>
    </row>
    <row r="220" spans="4:13" ht="15">
      <c r="D220" s="69"/>
      <c r="M220" s="49"/>
    </row>
    <row r="221" spans="4:13" ht="15">
      <c r="D221" s="69"/>
      <c r="J221" s="4">
        <v>1</v>
      </c>
      <c r="K221" s="49" t="s">
        <v>0</v>
      </c>
      <c r="M221" s="49"/>
    </row>
    <row r="222" spans="4:13" ht="15">
      <c r="D222" s="69"/>
      <c r="J222" s="4">
        <v>2</v>
      </c>
      <c r="K222" s="49" t="s">
        <v>1</v>
      </c>
      <c r="M222" s="49"/>
    </row>
    <row r="223" spans="4:13" ht="15">
      <c r="D223" s="69"/>
      <c r="J223" s="4">
        <v>3</v>
      </c>
      <c r="K223" s="49" t="s">
        <v>2</v>
      </c>
      <c r="M223" s="49"/>
    </row>
    <row r="224" spans="4:13" ht="15">
      <c r="D224" s="69"/>
      <c r="J224" s="4">
        <v>4</v>
      </c>
      <c r="K224" s="49" t="s">
        <v>3</v>
      </c>
      <c r="M224" s="49"/>
    </row>
    <row r="225" spans="4:13" ht="15">
      <c r="D225" s="69"/>
      <c r="J225" s="4">
        <v>5</v>
      </c>
      <c r="K225" s="49" t="s">
        <v>4</v>
      </c>
      <c r="M225" s="49"/>
    </row>
    <row r="226" spans="4:13" ht="15">
      <c r="D226" s="69"/>
      <c r="J226" s="4">
        <v>6</v>
      </c>
      <c r="K226" s="49" t="s">
        <v>163</v>
      </c>
      <c r="L226" s="49"/>
      <c r="M226" s="49"/>
    </row>
    <row r="227" spans="4:13" ht="15">
      <c r="D227" s="69"/>
      <c r="M227" s="49"/>
    </row>
    <row r="228" spans="4:13" ht="15">
      <c r="D228" s="69"/>
      <c r="M228" s="49"/>
    </row>
    <row r="229" spans="4:13" ht="15">
      <c r="D229" s="69"/>
      <c r="M229" s="49"/>
    </row>
    <row r="230" spans="4:13" ht="15">
      <c r="D230" s="69"/>
      <c r="M230" s="49"/>
    </row>
    <row r="231" spans="4:13" ht="15">
      <c r="D231" s="69"/>
      <c r="M231" s="49"/>
    </row>
    <row r="232" spans="4:13" ht="15">
      <c r="D232" s="69"/>
      <c r="M232" s="49"/>
    </row>
    <row r="233" ht="15">
      <c r="D233" s="69"/>
    </row>
    <row r="234" ht="15">
      <c r="D234" s="69"/>
    </row>
    <row r="235" ht="15">
      <c r="D235" s="69"/>
    </row>
    <row r="236" ht="15">
      <c r="D236" s="69"/>
    </row>
    <row r="237" ht="15">
      <c r="D237" s="69"/>
    </row>
    <row r="238" ht="15">
      <c r="D238" s="69"/>
    </row>
    <row r="239" ht="15">
      <c r="D239" s="69"/>
    </row>
    <row r="240" ht="15">
      <c r="D240" s="69"/>
    </row>
    <row r="241" ht="15">
      <c r="D241" s="69"/>
    </row>
    <row r="242" ht="15">
      <c r="D242" s="69"/>
    </row>
    <row r="243" ht="15">
      <c r="D243" s="69"/>
    </row>
    <row r="244" ht="15">
      <c r="D244" s="69"/>
    </row>
    <row r="245" ht="15">
      <c r="D245" s="69"/>
    </row>
    <row r="246" ht="15">
      <c r="D246" s="69"/>
    </row>
  </sheetData>
  <sheetProtection/>
  <mergeCells count="1">
    <mergeCell ref="D2:L2"/>
  </mergeCells>
  <dataValidations count="7">
    <dataValidation type="list" allowBlank="1" showInputMessage="1" showErrorMessage="1" sqref="E4:E211">
      <formula1>sexo</formula1>
    </dataValidation>
    <dataValidation type="list" allowBlank="1" showInputMessage="1" showErrorMessage="1" sqref="H4:H211">
      <formula1>ecivil</formula1>
    </dataValidation>
    <dataValidation type="list" allowBlank="1" showInputMessage="1" showErrorMessage="1" sqref="I4:I211">
      <formula1>estudios</formula1>
    </dataValidation>
    <dataValidation type="list" allowBlank="1" showInputMessage="1" showErrorMessage="1" sqref="J4:J211">
      <formula1>antiguedad</formula1>
    </dataValidation>
    <dataValidation type="list" allowBlank="1" showInputMessage="1" showErrorMessage="1" sqref="K4:K211">
      <formula1>horas</formula1>
    </dataValidation>
    <dataValidation type="list" allowBlank="1" showInputMessage="1" showErrorMessage="1" sqref="D4:D211">
      <formula1>area</formula1>
    </dataValidation>
    <dataValidation type="list" allowBlank="1" showInputMessage="1" showErrorMessage="1" sqref="L4:L211">
      <formula1>contrato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0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 zeroHeight="1"/>
  <cols>
    <col min="2" max="2" width="6.8515625" style="0" customWidth="1"/>
    <col min="3" max="3" width="6.28125" style="0" customWidth="1"/>
    <col min="4" max="4" width="92.57421875" style="0" customWidth="1"/>
    <col min="5" max="5" width="4.57421875" style="0" customWidth="1"/>
    <col min="6" max="10" width="4.57421875" style="1" customWidth="1"/>
    <col min="11" max="11" width="6.8515625" style="1" bestFit="1" customWidth="1"/>
    <col min="12" max="12" width="1.421875" style="0" customWidth="1"/>
    <col min="13" max="13" width="2.140625" style="0" customWidth="1"/>
    <col min="14" max="14" width="4.8515625" style="0" bestFit="1" customWidth="1"/>
    <col min="15" max="28" width="6.00390625" style="0" customWidth="1"/>
    <col min="29" max="29" width="4.140625" style="0" customWidth="1"/>
    <col min="30" max="30" width="4.57421875" style="0" customWidth="1"/>
    <col min="31" max="35" width="4.57421875" style="1" customWidth="1"/>
    <col min="36" max="36" width="6.140625" style="1" customWidth="1"/>
    <col min="38" max="16384" width="0" style="0" hidden="1" customWidth="1"/>
  </cols>
  <sheetData>
    <row r="1" spans="3:17" ht="14.25" customHeight="1">
      <c r="C1" s="4" t="s">
        <v>39</v>
      </c>
      <c r="O1" s="228" t="s">
        <v>325</v>
      </c>
      <c r="P1" s="229"/>
      <c r="Q1" s="229"/>
    </row>
    <row r="2" ht="15">
      <c r="O2" t="s">
        <v>328</v>
      </c>
    </row>
    <row r="3" spans="3:28" ht="33.75">
      <c r="C3" s="268" t="s">
        <v>35</v>
      </c>
      <c r="D3" s="269"/>
      <c r="E3" s="100"/>
      <c r="F3" s="3"/>
      <c r="P3" s="232" t="s">
        <v>314</v>
      </c>
      <c r="Q3" s="232" t="s">
        <v>0</v>
      </c>
      <c r="R3" s="232" t="s">
        <v>1</v>
      </c>
      <c r="S3" s="232" t="s">
        <v>2</v>
      </c>
      <c r="T3" s="232" t="s">
        <v>3</v>
      </c>
      <c r="U3" s="232" t="s">
        <v>4</v>
      </c>
      <c r="V3" s="242"/>
      <c r="W3" s="242"/>
      <c r="X3" s="242"/>
      <c r="Y3" s="242"/>
      <c r="Z3" s="242"/>
      <c r="AA3" s="242"/>
      <c r="AB3" s="242"/>
    </row>
    <row r="4" spans="15:28" ht="15">
      <c r="O4" s="231" t="s">
        <v>326</v>
      </c>
      <c r="P4" s="230">
        <v>0</v>
      </c>
      <c r="Q4" s="230">
        <v>5</v>
      </c>
      <c r="R4" s="230">
        <v>4</v>
      </c>
      <c r="S4" s="230">
        <v>3</v>
      </c>
      <c r="T4" s="230">
        <v>2</v>
      </c>
      <c r="U4" s="230">
        <v>1</v>
      </c>
      <c r="V4" s="26"/>
      <c r="W4" s="26"/>
      <c r="X4" s="26"/>
      <c r="Y4" s="26"/>
      <c r="Z4" s="26"/>
      <c r="AA4" s="26"/>
      <c r="AB4" s="26"/>
    </row>
    <row r="5" spans="3:28" ht="15">
      <c r="C5" s="7" t="s">
        <v>36</v>
      </c>
      <c r="O5" s="90" t="s">
        <v>327</v>
      </c>
      <c r="P5" s="230">
        <v>0</v>
      </c>
      <c r="Q5" s="230">
        <v>1</v>
      </c>
      <c r="R5" s="230">
        <v>2</v>
      </c>
      <c r="S5" s="230">
        <v>3</v>
      </c>
      <c r="T5" s="230">
        <v>4</v>
      </c>
      <c r="U5" s="230">
        <v>5</v>
      </c>
      <c r="V5" s="26"/>
      <c r="W5" s="26"/>
      <c r="X5" s="26"/>
      <c r="Y5" s="26"/>
      <c r="Z5" s="26"/>
      <c r="AA5" s="26"/>
      <c r="AB5" s="26"/>
    </row>
    <row r="6" ht="15.75" thickBot="1">
      <c r="C6" s="7" t="s">
        <v>37</v>
      </c>
    </row>
    <row r="7" spans="3:35" ht="15.75" thickBot="1">
      <c r="C7" s="7" t="s">
        <v>38</v>
      </c>
      <c r="E7" s="263" t="s">
        <v>331</v>
      </c>
      <c r="F7" s="263"/>
      <c r="G7" s="263"/>
      <c r="H7" s="263"/>
      <c r="I7" s="263"/>
      <c r="J7" s="263"/>
      <c r="O7" s="263" t="s">
        <v>330</v>
      </c>
      <c r="P7" s="263"/>
      <c r="Q7" s="263"/>
      <c r="R7" s="263"/>
      <c r="S7" s="263"/>
      <c r="T7" s="263"/>
      <c r="AD7" s="272" t="s">
        <v>313</v>
      </c>
      <c r="AE7" s="273"/>
      <c r="AF7" s="273"/>
      <c r="AG7" s="273"/>
      <c r="AH7" s="273"/>
      <c r="AI7" s="274"/>
    </row>
    <row r="8" spans="1:36" ht="16.5" thickBot="1">
      <c r="A8" s="270" t="s">
        <v>5</v>
      </c>
      <c r="B8" s="271"/>
      <c r="C8" s="205" t="s">
        <v>6</v>
      </c>
      <c r="D8" s="206" t="s">
        <v>324</v>
      </c>
      <c r="E8" s="207">
        <v>0</v>
      </c>
      <c r="F8" s="208">
        <v>1</v>
      </c>
      <c r="G8" s="208">
        <v>2</v>
      </c>
      <c r="H8" s="208">
        <v>3</v>
      </c>
      <c r="I8" s="208">
        <v>4</v>
      </c>
      <c r="J8" s="209">
        <v>5</v>
      </c>
      <c r="K8" s="204" t="s">
        <v>75</v>
      </c>
      <c r="N8" s="239" t="s">
        <v>329</v>
      </c>
      <c r="O8" s="197">
        <v>0</v>
      </c>
      <c r="P8" s="233">
        <v>1</v>
      </c>
      <c r="Q8" s="233">
        <v>2</v>
      </c>
      <c r="R8" s="233">
        <v>3</v>
      </c>
      <c r="S8" s="233">
        <v>4</v>
      </c>
      <c r="T8" s="235">
        <v>5</v>
      </c>
      <c r="U8" s="198" t="s">
        <v>75</v>
      </c>
      <c r="V8" s="243"/>
      <c r="W8" s="243"/>
      <c r="X8" s="243"/>
      <c r="Y8" s="243"/>
      <c r="Z8" s="243"/>
      <c r="AA8" s="243"/>
      <c r="AB8" s="243"/>
      <c r="AD8" s="123">
        <v>0</v>
      </c>
      <c r="AE8" s="124">
        <v>1</v>
      </c>
      <c r="AF8" s="124">
        <v>2</v>
      </c>
      <c r="AG8" s="124">
        <v>3</v>
      </c>
      <c r="AH8" s="124">
        <v>4</v>
      </c>
      <c r="AI8" s="125">
        <v>5</v>
      </c>
      <c r="AJ8" s="126" t="s">
        <v>75</v>
      </c>
    </row>
    <row r="9" spans="1:36" s="14" customFormat="1" ht="15">
      <c r="A9" s="257" t="s">
        <v>7</v>
      </c>
      <c r="B9" s="258"/>
      <c r="C9" s="10">
        <v>1</v>
      </c>
      <c r="D9" s="222" t="s">
        <v>26</v>
      </c>
      <c r="E9" s="10">
        <f>+'Encuesta Ok trabajo bruto 1'!M$121</f>
        <v>6</v>
      </c>
      <c r="F9" s="11">
        <f>+'Encuesta Ok trabajo bruto 1'!M$116</f>
        <v>5</v>
      </c>
      <c r="G9" s="11">
        <f>+'Encuesta Ok trabajo bruto 1'!M$117</f>
        <v>19</v>
      </c>
      <c r="H9" s="11">
        <f>+'Encuesta Ok trabajo bruto 1'!M$118</f>
        <v>20</v>
      </c>
      <c r="I9" s="11">
        <f>+'Encuesta Ok trabajo bruto 1'!M$119</f>
        <v>48</v>
      </c>
      <c r="J9" s="116">
        <f>+'Encuesta Ok trabajo bruto 1'!M$120</f>
        <v>11</v>
      </c>
      <c r="K9" s="119">
        <f aca="true" t="shared" si="0" ref="K9:K54">SUM(E9:J9)</f>
        <v>109</v>
      </c>
      <c r="N9" s="240" t="s">
        <v>326</v>
      </c>
      <c r="O9" s="25">
        <f aca="true" t="shared" si="1" ref="O9:T9">IF($N9="-",E9*P$4,E9*P$5)</f>
        <v>0</v>
      </c>
      <c r="P9" s="31">
        <f t="shared" si="1"/>
        <v>25</v>
      </c>
      <c r="Q9" s="31">
        <f t="shared" si="1"/>
        <v>76</v>
      </c>
      <c r="R9" s="31">
        <f t="shared" si="1"/>
        <v>60</v>
      </c>
      <c r="S9" s="31">
        <f t="shared" si="1"/>
        <v>96</v>
      </c>
      <c r="T9" s="129">
        <f t="shared" si="1"/>
        <v>11</v>
      </c>
      <c r="U9" s="234">
        <f>SUM(O9:T9)</f>
        <v>268</v>
      </c>
      <c r="V9" s="134"/>
      <c r="W9" s="134">
        <f>+(K9-E9)*5</f>
        <v>515</v>
      </c>
      <c r="X9" s="134"/>
      <c r="Y9" s="134"/>
      <c r="Z9" s="134"/>
      <c r="AA9" s="134"/>
      <c r="AB9" s="134"/>
      <c r="AC9"/>
      <c r="AD9" s="25">
        <f aca="true" t="shared" si="2" ref="AD9:AD54">+E9*100/$K$9</f>
        <v>5.504587155963303</v>
      </c>
      <c r="AE9" s="31">
        <f aca="true" t="shared" si="3" ref="AE9:AE54">+F9*100/$K$9</f>
        <v>4.587155963302752</v>
      </c>
      <c r="AF9" s="31">
        <f aca="true" t="shared" si="4" ref="AF9:AF54">+G9*100/$K$9</f>
        <v>17.431192660550458</v>
      </c>
      <c r="AG9" s="31">
        <f aca="true" t="shared" si="5" ref="AG9:AG54">+H9*100/$K$9</f>
        <v>18.34862385321101</v>
      </c>
      <c r="AH9" s="31">
        <f aca="true" t="shared" si="6" ref="AH9:AH54">+I9*100/$K$9</f>
        <v>44.03669724770642</v>
      </c>
      <c r="AI9" s="129">
        <f aca="true" t="shared" si="7" ref="AI9:AI54">+J9*100/$K$9</f>
        <v>10.091743119266056</v>
      </c>
      <c r="AJ9" s="122">
        <f aca="true" t="shared" si="8" ref="AJ9:AJ54">SUM(AD9:AI9)</f>
        <v>100</v>
      </c>
    </row>
    <row r="10" spans="1:36" s="14" customFormat="1" ht="15">
      <c r="A10" s="259"/>
      <c r="B10" s="260"/>
      <c r="C10" s="16">
        <f aca="true" t="shared" si="9" ref="C10:C54">1+C9</f>
        <v>2</v>
      </c>
      <c r="D10" s="106" t="s">
        <v>40</v>
      </c>
      <c r="E10" s="16">
        <f>+'Encuesta Ok trabajo bruto 1'!N121</f>
        <v>5</v>
      </c>
      <c r="F10" s="17">
        <f>+'Encuesta Ok trabajo bruto 1'!N116</f>
        <v>3</v>
      </c>
      <c r="G10" s="17">
        <f>+'Encuesta Ok trabajo bruto 1'!$N117</f>
        <v>18</v>
      </c>
      <c r="H10" s="17">
        <f>+'Encuesta Ok trabajo bruto 1'!$N118</f>
        <v>25</v>
      </c>
      <c r="I10" s="17">
        <f>+'Encuesta Ok trabajo bruto 1'!$N119</f>
        <v>49</v>
      </c>
      <c r="J10" s="117">
        <f>+'Encuesta Ok trabajo bruto 1'!$N120</f>
        <v>9</v>
      </c>
      <c r="K10" s="120">
        <f t="shared" si="0"/>
        <v>109</v>
      </c>
      <c r="N10" s="236" t="s">
        <v>327</v>
      </c>
      <c r="O10" s="16">
        <f aca="true" t="shared" si="10" ref="O10:O54">IF($N10="-",E10*P$4,E10*P$5)</f>
        <v>0</v>
      </c>
      <c r="P10" s="17">
        <f aca="true" t="shared" si="11" ref="P10:P54">IF($N10="-",F10*Q$4,F10*Q$5)</f>
        <v>3</v>
      </c>
      <c r="Q10" s="17">
        <f aca="true" t="shared" si="12" ref="Q10:Q54">IF($N10="-",G10*R$4,G10*R$5)</f>
        <v>36</v>
      </c>
      <c r="R10" s="17">
        <f aca="true" t="shared" si="13" ref="R10:R54">IF($N10="-",H10*S$4,H10*S$5)</f>
        <v>75</v>
      </c>
      <c r="S10" s="17">
        <f aca="true" t="shared" si="14" ref="S10:S54">IF($N10="-",I10*T$4,I10*T$5)</f>
        <v>196</v>
      </c>
      <c r="T10" s="18">
        <f aca="true" t="shared" si="15" ref="T10:T54">IF($N10="-",J10*U$4,J10*U$5)</f>
        <v>45</v>
      </c>
      <c r="U10" s="127">
        <f aca="true" t="shared" si="16" ref="U10:U54">SUM(O10:T10)</f>
        <v>355</v>
      </c>
      <c r="V10" s="134"/>
      <c r="W10" s="134">
        <f aca="true" t="shared" si="17" ref="W10:W54">+(K10-E10)*5</f>
        <v>520</v>
      </c>
      <c r="X10" s="134"/>
      <c r="Y10" s="134"/>
      <c r="Z10" s="134"/>
      <c r="AA10" s="134"/>
      <c r="AB10" s="134"/>
      <c r="AC10"/>
      <c r="AD10" s="16">
        <f t="shared" si="2"/>
        <v>4.587155963302752</v>
      </c>
      <c r="AE10" s="17">
        <f t="shared" si="3"/>
        <v>2.7522935779816513</v>
      </c>
      <c r="AF10" s="17">
        <f t="shared" si="4"/>
        <v>16.513761467889907</v>
      </c>
      <c r="AG10" s="17">
        <f t="shared" si="5"/>
        <v>22.93577981651376</v>
      </c>
      <c r="AH10" s="17">
        <f t="shared" si="6"/>
        <v>44.95412844036697</v>
      </c>
      <c r="AI10" s="18">
        <f t="shared" si="7"/>
        <v>8.256880733944953</v>
      </c>
      <c r="AJ10" s="127">
        <f t="shared" si="8"/>
        <v>100</v>
      </c>
    </row>
    <row r="11" spans="1:37" s="19" customFormat="1" ht="15.75" thickBot="1">
      <c r="A11" s="261"/>
      <c r="B11" s="262"/>
      <c r="C11" s="24">
        <f t="shared" si="9"/>
        <v>3</v>
      </c>
      <c r="D11" s="105" t="s">
        <v>8</v>
      </c>
      <c r="E11" s="16">
        <f>+'Encuesta Ok trabajo bruto 1'!O$121</f>
        <v>2</v>
      </c>
      <c r="F11" s="17">
        <f>+'Encuesta Ok trabajo bruto 1'!O$116</f>
        <v>1</v>
      </c>
      <c r="G11" s="17">
        <f>+'Encuesta Ok trabajo bruto 1'!O$117</f>
        <v>2</v>
      </c>
      <c r="H11" s="17">
        <f>+'Encuesta Ok trabajo bruto 1'!O$118</f>
        <v>5</v>
      </c>
      <c r="I11" s="17">
        <f>+'Encuesta Ok trabajo bruto 1'!O$119</f>
        <v>39</v>
      </c>
      <c r="J11" s="117">
        <f>+'Encuesta Ok trabajo bruto 1'!O$120</f>
        <v>60</v>
      </c>
      <c r="K11" s="120">
        <f t="shared" si="0"/>
        <v>109</v>
      </c>
      <c r="N11" s="237" t="s">
        <v>327</v>
      </c>
      <c r="O11" s="16">
        <f t="shared" si="10"/>
        <v>0</v>
      </c>
      <c r="P11" s="17">
        <f t="shared" si="11"/>
        <v>1</v>
      </c>
      <c r="Q11" s="17">
        <f>IF($N11="-",G11*R$4,G11*R$5)</f>
        <v>4</v>
      </c>
      <c r="R11" s="17">
        <f t="shared" si="13"/>
        <v>15</v>
      </c>
      <c r="S11" s="17">
        <f t="shared" si="14"/>
        <v>156</v>
      </c>
      <c r="T11" s="18">
        <f t="shared" si="15"/>
        <v>300</v>
      </c>
      <c r="U11" s="127">
        <f t="shared" si="16"/>
        <v>476</v>
      </c>
      <c r="V11" s="134"/>
      <c r="W11" s="134">
        <f t="shared" si="17"/>
        <v>535</v>
      </c>
      <c r="X11" s="134"/>
      <c r="Y11" s="134"/>
      <c r="Z11" s="134"/>
      <c r="AA11" s="134"/>
      <c r="AB11" s="134"/>
      <c r="AC11" s="13"/>
      <c r="AD11" s="16">
        <f t="shared" si="2"/>
        <v>1.834862385321101</v>
      </c>
      <c r="AE11" s="17">
        <f t="shared" si="3"/>
        <v>0.9174311926605505</v>
      </c>
      <c r="AF11" s="17">
        <f t="shared" si="4"/>
        <v>1.834862385321101</v>
      </c>
      <c r="AG11" s="17">
        <f t="shared" si="5"/>
        <v>4.587155963302752</v>
      </c>
      <c r="AH11" s="17">
        <f t="shared" si="6"/>
        <v>35.77981651376147</v>
      </c>
      <c r="AI11" s="18">
        <f t="shared" si="7"/>
        <v>55.04587155963303</v>
      </c>
      <c r="AJ11" s="127">
        <f t="shared" si="8"/>
        <v>100</v>
      </c>
      <c r="AK11" s="14"/>
    </row>
    <row r="12" spans="1:36" s="14" customFormat="1" ht="28.5">
      <c r="A12" s="257" t="s">
        <v>17</v>
      </c>
      <c r="B12" s="258"/>
      <c r="C12" s="25">
        <f t="shared" si="9"/>
        <v>4</v>
      </c>
      <c r="D12" s="108" t="s">
        <v>74</v>
      </c>
      <c r="E12" s="16">
        <f>+'Encuesta Ok trabajo bruto 1'!P$121</f>
        <v>6</v>
      </c>
      <c r="F12" s="17">
        <f>+'Encuesta Ok trabajo bruto 1'!P$116</f>
        <v>7</v>
      </c>
      <c r="G12" s="17">
        <f>+'Encuesta Ok trabajo bruto 1'!P$117</f>
        <v>9</v>
      </c>
      <c r="H12" s="17">
        <f>+'Encuesta Ok trabajo bruto 1'!P$118</f>
        <v>14</v>
      </c>
      <c r="I12" s="17">
        <f>+'Encuesta Ok trabajo bruto 1'!P$119</f>
        <v>56</v>
      </c>
      <c r="J12" s="117">
        <f>+'Encuesta Ok trabajo bruto 1'!P$120</f>
        <v>17</v>
      </c>
      <c r="K12" s="120">
        <f t="shared" si="0"/>
        <v>109</v>
      </c>
      <c r="N12" s="237" t="s">
        <v>327</v>
      </c>
      <c r="O12" s="16">
        <f t="shared" si="10"/>
        <v>0</v>
      </c>
      <c r="P12" s="17">
        <f t="shared" si="11"/>
        <v>7</v>
      </c>
      <c r="Q12" s="17">
        <f t="shared" si="12"/>
        <v>18</v>
      </c>
      <c r="R12" s="17">
        <f t="shared" si="13"/>
        <v>42</v>
      </c>
      <c r="S12" s="17">
        <f t="shared" si="14"/>
        <v>224</v>
      </c>
      <c r="T12" s="18">
        <f t="shared" si="15"/>
        <v>85</v>
      </c>
      <c r="U12" s="127">
        <f t="shared" si="16"/>
        <v>376</v>
      </c>
      <c r="V12" s="134"/>
      <c r="W12" s="134">
        <f t="shared" si="17"/>
        <v>515</v>
      </c>
      <c r="X12" s="134"/>
      <c r="Y12" s="134"/>
      <c r="Z12" s="134"/>
      <c r="AA12" s="134"/>
      <c r="AB12" s="134"/>
      <c r="AC12" s="13"/>
      <c r="AD12" s="16">
        <f t="shared" si="2"/>
        <v>5.504587155963303</v>
      </c>
      <c r="AE12" s="17">
        <f t="shared" si="3"/>
        <v>6.422018348623853</v>
      </c>
      <c r="AF12" s="17">
        <f t="shared" si="4"/>
        <v>8.256880733944953</v>
      </c>
      <c r="AG12" s="17">
        <f t="shared" si="5"/>
        <v>12.844036697247706</v>
      </c>
      <c r="AH12" s="17">
        <f t="shared" si="6"/>
        <v>51.37614678899082</v>
      </c>
      <c r="AI12" s="18">
        <f t="shared" si="7"/>
        <v>15.596330275229358</v>
      </c>
      <c r="AJ12" s="127">
        <f t="shared" si="8"/>
        <v>100</v>
      </c>
    </row>
    <row r="13" spans="1:37" s="19" customFormat="1" ht="15">
      <c r="A13" s="259"/>
      <c r="B13" s="260"/>
      <c r="C13" s="16">
        <f t="shared" si="9"/>
        <v>5</v>
      </c>
      <c r="D13" s="223" t="s">
        <v>41</v>
      </c>
      <c r="E13" s="16">
        <f>+'Encuesta Ok trabajo bruto 1'!Q$121</f>
        <v>4</v>
      </c>
      <c r="F13" s="17">
        <f>+'Encuesta Ok trabajo bruto 1'!Q$116</f>
        <v>9</v>
      </c>
      <c r="G13" s="17">
        <f>+'Encuesta Ok trabajo bruto 1'!Q$117</f>
        <v>15</v>
      </c>
      <c r="H13" s="17">
        <f>+'Encuesta Ok trabajo bruto 1'!Q$118</f>
        <v>37</v>
      </c>
      <c r="I13" s="17">
        <f>+'Encuesta Ok trabajo bruto 1'!Q$119</f>
        <v>31</v>
      </c>
      <c r="J13" s="117">
        <f>+'Encuesta Ok trabajo bruto 1'!Q$120</f>
        <v>13</v>
      </c>
      <c r="K13" s="120">
        <f t="shared" si="0"/>
        <v>109</v>
      </c>
      <c r="N13" s="241" t="s">
        <v>326</v>
      </c>
      <c r="O13" s="16">
        <f t="shared" si="10"/>
        <v>0</v>
      </c>
      <c r="P13" s="17">
        <f t="shared" si="11"/>
        <v>45</v>
      </c>
      <c r="Q13" s="17">
        <f t="shared" si="12"/>
        <v>60</v>
      </c>
      <c r="R13" s="17">
        <f t="shared" si="13"/>
        <v>111</v>
      </c>
      <c r="S13" s="17">
        <f t="shared" si="14"/>
        <v>62</v>
      </c>
      <c r="T13" s="18">
        <f t="shared" si="15"/>
        <v>13</v>
      </c>
      <c r="U13" s="127">
        <f t="shared" si="16"/>
        <v>291</v>
      </c>
      <c r="V13" s="134"/>
      <c r="W13" s="134">
        <f t="shared" si="17"/>
        <v>525</v>
      </c>
      <c r="X13" s="134"/>
      <c r="Y13" s="134"/>
      <c r="Z13" s="134"/>
      <c r="AA13" s="134"/>
      <c r="AB13" s="134"/>
      <c r="AC13" s="13"/>
      <c r="AD13" s="16">
        <f t="shared" si="2"/>
        <v>3.669724770642202</v>
      </c>
      <c r="AE13" s="17">
        <f t="shared" si="3"/>
        <v>8.256880733944953</v>
      </c>
      <c r="AF13" s="17">
        <f t="shared" si="4"/>
        <v>13.761467889908257</v>
      </c>
      <c r="AG13" s="17">
        <f t="shared" si="5"/>
        <v>33.944954128440365</v>
      </c>
      <c r="AH13" s="17">
        <f t="shared" si="6"/>
        <v>28.440366972477065</v>
      </c>
      <c r="AI13" s="18">
        <f t="shared" si="7"/>
        <v>11.926605504587156</v>
      </c>
      <c r="AJ13" s="127">
        <f t="shared" si="8"/>
        <v>100</v>
      </c>
      <c r="AK13" s="14"/>
    </row>
    <row r="14" spans="1:36" s="14" customFormat="1" ht="15">
      <c r="A14" s="259"/>
      <c r="B14" s="260"/>
      <c r="C14" s="16">
        <f t="shared" si="9"/>
        <v>6</v>
      </c>
      <c r="D14" s="106" t="s">
        <v>25</v>
      </c>
      <c r="E14" s="16">
        <f>+'Encuesta Ok trabajo bruto 1'!R$121</f>
        <v>4</v>
      </c>
      <c r="F14" s="17">
        <f>+'Encuesta Ok trabajo bruto 1'!R$116</f>
        <v>7</v>
      </c>
      <c r="G14" s="17">
        <f>+'Encuesta Ok trabajo bruto 1'!R$117</f>
        <v>30</v>
      </c>
      <c r="H14" s="17">
        <f>+'Encuesta Ok trabajo bruto 1'!R$118</f>
        <v>26</v>
      </c>
      <c r="I14" s="17">
        <f>+'Encuesta Ok trabajo bruto 1'!R$119</f>
        <v>30</v>
      </c>
      <c r="J14" s="117">
        <f>+'Encuesta Ok trabajo bruto 1'!R$120</f>
        <v>12</v>
      </c>
      <c r="K14" s="120">
        <f t="shared" si="0"/>
        <v>109</v>
      </c>
      <c r="N14" s="237" t="s">
        <v>327</v>
      </c>
      <c r="O14" s="16">
        <f t="shared" si="10"/>
        <v>0</v>
      </c>
      <c r="P14" s="17">
        <f t="shared" si="11"/>
        <v>7</v>
      </c>
      <c r="Q14" s="17">
        <f t="shared" si="12"/>
        <v>60</v>
      </c>
      <c r="R14" s="17">
        <f t="shared" si="13"/>
        <v>78</v>
      </c>
      <c r="S14" s="17">
        <f t="shared" si="14"/>
        <v>120</v>
      </c>
      <c r="T14" s="18">
        <f t="shared" si="15"/>
        <v>60</v>
      </c>
      <c r="U14" s="127">
        <f t="shared" si="16"/>
        <v>325</v>
      </c>
      <c r="V14" s="134"/>
      <c r="W14" s="134">
        <f t="shared" si="17"/>
        <v>525</v>
      </c>
      <c r="X14" s="134"/>
      <c r="Y14" s="134"/>
      <c r="Z14" s="134"/>
      <c r="AA14" s="134"/>
      <c r="AB14" s="134"/>
      <c r="AC14" s="13"/>
      <c r="AD14" s="16">
        <f t="shared" si="2"/>
        <v>3.669724770642202</v>
      </c>
      <c r="AE14" s="17">
        <f t="shared" si="3"/>
        <v>6.422018348623853</v>
      </c>
      <c r="AF14" s="17">
        <f t="shared" si="4"/>
        <v>27.522935779816514</v>
      </c>
      <c r="AG14" s="17">
        <f t="shared" si="5"/>
        <v>23.853211009174313</v>
      </c>
      <c r="AH14" s="17">
        <f t="shared" si="6"/>
        <v>27.522935779816514</v>
      </c>
      <c r="AI14" s="18">
        <f t="shared" si="7"/>
        <v>11.009174311926605</v>
      </c>
      <c r="AJ14" s="127">
        <f t="shared" si="8"/>
        <v>99.99999999999999</v>
      </c>
    </row>
    <row r="15" spans="1:36" s="19" customFormat="1" ht="15.75" thickBot="1">
      <c r="A15" s="261"/>
      <c r="B15" s="262"/>
      <c r="C15" s="24">
        <f t="shared" si="9"/>
        <v>7</v>
      </c>
      <c r="D15" s="105" t="s">
        <v>42</v>
      </c>
      <c r="E15" s="16">
        <f>+'Encuesta Ok trabajo bruto 1'!S$121</f>
        <v>3</v>
      </c>
      <c r="F15" s="17">
        <f>+'Encuesta Ok trabajo bruto 1'!S$116</f>
        <v>4</v>
      </c>
      <c r="G15" s="17">
        <f>+'Encuesta Ok trabajo bruto 1'!S$117</f>
        <v>6</v>
      </c>
      <c r="H15" s="17">
        <f>+'Encuesta Ok trabajo bruto 1'!S$118</f>
        <v>12</v>
      </c>
      <c r="I15" s="17">
        <f>+'Encuesta Ok trabajo bruto 1'!S$119</f>
        <v>56</v>
      </c>
      <c r="J15" s="117">
        <f>+'Encuesta Ok trabajo bruto 1'!S$120</f>
        <v>28</v>
      </c>
      <c r="K15" s="120">
        <f t="shared" si="0"/>
        <v>109</v>
      </c>
      <c r="N15" s="237" t="s">
        <v>327</v>
      </c>
      <c r="O15" s="16">
        <f t="shared" si="10"/>
        <v>0</v>
      </c>
      <c r="P15" s="17">
        <f t="shared" si="11"/>
        <v>4</v>
      </c>
      <c r="Q15" s="17">
        <f t="shared" si="12"/>
        <v>12</v>
      </c>
      <c r="R15" s="17">
        <f t="shared" si="13"/>
        <v>36</v>
      </c>
      <c r="S15" s="17">
        <f t="shared" si="14"/>
        <v>224</v>
      </c>
      <c r="T15" s="18">
        <f t="shared" si="15"/>
        <v>140</v>
      </c>
      <c r="U15" s="127">
        <f t="shared" si="16"/>
        <v>416</v>
      </c>
      <c r="V15" s="134"/>
      <c r="W15" s="134">
        <f t="shared" si="17"/>
        <v>530</v>
      </c>
      <c r="X15" s="134"/>
      <c r="Y15" s="134"/>
      <c r="Z15" s="134"/>
      <c r="AA15" s="134"/>
      <c r="AB15" s="134"/>
      <c r="AC15" s="13"/>
      <c r="AD15" s="16">
        <f t="shared" si="2"/>
        <v>2.7522935779816513</v>
      </c>
      <c r="AE15" s="17">
        <f t="shared" si="3"/>
        <v>3.669724770642202</v>
      </c>
      <c r="AF15" s="17">
        <f t="shared" si="4"/>
        <v>5.504587155963303</v>
      </c>
      <c r="AG15" s="17">
        <f t="shared" si="5"/>
        <v>11.009174311926605</v>
      </c>
      <c r="AH15" s="17">
        <f t="shared" si="6"/>
        <v>51.37614678899082</v>
      </c>
      <c r="AI15" s="18">
        <f t="shared" si="7"/>
        <v>25.68807339449541</v>
      </c>
      <c r="AJ15" s="127">
        <f t="shared" si="8"/>
        <v>100</v>
      </c>
    </row>
    <row r="16" spans="1:36" s="14" customFormat="1" ht="15">
      <c r="A16" s="264" t="s">
        <v>18</v>
      </c>
      <c r="B16" s="277" t="s">
        <v>20</v>
      </c>
      <c r="C16" s="25">
        <f t="shared" si="9"/>
        <v>8</v>
      </c>
      <c r="D16" s="108" t="s">
        <v>43</v>
      </c>
      <c r="E16" s="16">
        <f>+'Encuesta Ok trabajo bruto 1'!T$121</f>
        <v>1</v>
      </c>
      <c r="F16" s="17">
        <f>+'Encuesta Ok trabajo bruto 1'!T$116</f>
        <v>2</v>
      </c>
      <c r="G16" s="17">
        <f>+'Encuesta Ok trabajo bruto 1'!T$117</f>
        <v>1</v>
      </c>
      <c r="H16" s="17">
        <f>+'Encuesta Ok trabajo bruto 1'!T$118</f>
        <v>17</v>
      </c>
      <c r="I16" s="17">
        <f>+'Encuesta Ok trabajo bruto 1'!T$119</f>
        <v>51</v>
      </c>
      <c r="J16" s="117">
        <f>+'Encuesta Ok trabajo bruto 1'!T$120</f>
        <v>37</v>
      </c>
      <c r="K16" s="120">
        <f t="shared" si="0"/>
        <v>109</v>
      </c>
      <c r="N16" s="237" t="s">
        <v>327</v>
      </c>
      <c r="O16" s="16">
        <f t="shared" si="10"/>
        <v>0</v>
      </c>
      <c r="P16" s="17">
        <f t="shared" si="11"/>
        <v>2</v>
      </c>
      <c r="Q16" s="17">
        <f t="shared" si="12"/>
        <v>2</v>
      </c>
      <c r="R16" s="17">
        <f t="shared" si="13"/>
        <v>51</v>
      </c>
      <c r="S16" s="17">
        <f t="shared" si="14"/>
        <v>204</v>
      </c>
      <c r="T16" s="18">
        <f t="shared" si="15"/>
        <v>185</v>
      </c>
      <c r="U16" s="127">
        <f t="shared" si="16"/>
        <v>444</v>
      </c>
      <c r="V16" s="134"/>
      <c r="W16" s="134">
        <f t="shared" si="17"/>
        <v>540</v>
      </c>
      <c r="X16" s="134"/>
      <c r="Y16" s="134"/>
      <c r="Z16" s="134"/>
      <c r="AA16" s="134"/>
      <c r="AB16" s="134"/>
      <c r="AC16" s="13"/>
      <c r="AD16" s="16">
        <f t="shared" si="2"/>
        <v>0.9174311926605505</v>
      </c>
      <c r="AE16" s="17">
        <f t="shared" si="3"/>
        <v>1.834862385321101</v>
      </c>
      <c r="AF16" s="17">
        <f t="shared" si="4"/>
        <v>0.9174311926605505</v>
      </c>
      <c r="AG16" s="17">
        <f t="shared" si="5"/>
        <v>15.596330275229358</v>
      </c>
      <c r="AH16" s="17">
        <f t="shared" si="6"/>
        <v>46.788990825688074</v>
      </c>
      <c r="AI16" s="18">
        <f t="shared" si="7"/>
        <v>33.944954128440365</v>
      </c>
      <c r="AJ16" s="127">
        <f t="shared" si="8"/>
        <v>100</v>
      </c>
    </row>
    <row r="17" spans="1:36" s="19" customFormat="1" ht="15">
      <c r="A17" s="275"/>
      <c r="B17" s="278"/>
      <c r="C17" s="16">
        <f t="shared" si="9"/>
        <v>9</v>
      </c>
      <c r="D17" s="106" t="s">
        <v>44</v>
      </c>
      <c r="E17" s="16">
        <f>+'Encuesta Ok trabajo bruto 1'!U$121</f>
        <v>3</v>
      </c>
      <c r="F17" s="17">
        <f>+'Encuesta Ok trabajo bruto 1'!U$116</f>
        <v>5</v>
      </c>
      <c r="G17" s="17">
        <f>+'Encuesta Ok trabajo bruto 1'!U$117</f>
        <v>13</v>
      </c>
      <c r="H17" s="17">
        <f>+'Encuesta Ok trabajo bruto 1'!U$118</f>
        <v>20</v>
      </c>
      <c r="I17" s="17">
        <f>+'Encuesta Ok trabajo bruto 1'!U$119</f>
        <v>44</v>
      </c>
      <c r="J17" s="117">
        <f>+'Encuesta Ok trabajo bruto 1'!U$120</f>
        <v>24</v>
      </c>
      <c r="K17" s="120">
        <f t="shared" si="0"/>
        <v>109</v>
      </c>
      <c r="N17" s="237" t="s">
        <v>327</v>
      </c>
      <c r="O17" s="16">
        <f t="shared" si="10"/>
        <v>0</v>
      </c>
      <c r="P17" s="17">
        <f t="shared" si="11"/>
        <v>5</v>
      </c>
      <c r="Q17" s="17">
        <f t="shared" si="12"/>
        <v>26</v>
      </c>
      <c r="R17" s="17">
        <f t="shared" si="13"/>
        <v>60</v>
      </c>
      <c r="S17" s="17">
        <f t="shared" si="14"/>
        <v>176</v>
      </c>
      <c r="T17" s="18">
        <f t="shared" si="15"/>
        <v>120</v>
      </c>
      <c r="U17" s="127">
        <f t="shared" si="16"/>
        <v>387</v>
      </c>
      <c r="V17" s="134"/>
      <c r="W17" s="134">
        <f t="shared" si="17"/>
        <v>530</v>
      </c>
      <c r="X17" s="134"/>
      <c r="Y17" s="134"/>
      <c r="Z17" s="134"/>
      <c r="AA17" s="134"/>
      <c r="AB17" s="134"/>
      <c r="AC17" s="13"/>
      <c r="AD17" s="16">
        <f t="shared" si="2"/>
        <v>2.7522935779816513</v>
      </c>
      <c r="AE17" s="17">
        <f t="shared" si="3"/>
        <v>4.587155963302752</v>
      </c>
      <c r="AF17" s="17">
        <f t="shared" si="4"/>
        <v>11.926605504587156</v>
      </c>
      <c r="AG17" s="17">
        <f t="shared" si="5"/>
        <v>18.34862385321101</v>
      </c>
      <c r="AH17" s="17">
        <f t="shared" si="6"/>
        <v>40.36697247706422</v>
      </c>
      <c r="AI17" s="18">
        <f t="shared" si="7"/>
        <v>22.01834862385321</v>
      </c>
      <c r="AJ17" s="127">
        <f t="shared" si="8"/>
        <v>100.00000000000001</v>
      </c>
    </row>
    <row r="18" spans="1:36" s="14" customFormat="1" ht="15">
      <c r="A18" s="275"/>
      <c r="B18" s="278" t="s">
        <v>21</v>
      </c>
      <c r="C18" s="16">
        <f t="shared" si="9"/>
        <v>10</v>
      </c>
      <c r="D18" s="106" t="s">
        <v>64</v>
      </c>
      <c r="E18" s="16">
        <f>+'Encuesta Ok trabajo bruto 1'!V$121</f>
        <v>2</v>
      </c>
      <c r="F18" s="17">
        <f>+'Encuesta Ok trabajo bruto 1'!V$116</f>
        <v>9</v>
      </c>
      <c r="G18" s="17">
        <f>+'Encuesta Ok trabajo bruto 1'!V$117</f>
        <v>8</v>
      </c>
      <c r="H18" s="17">
        <f>+'Encuesta Ok trabajo bruto 1'!V$118</f>
        <v>16</v>
      </c>
      <c r="I18" s="17">
        <f>+'Encuesta Ok trabajo bruto 1'!V$119</f>
        <v>37</v>
      </c>
      <c r="J18" s="117">
        <f>+'Encuesta Ok trabajo bruto 1'!V$120</f>
        <v>37</v>
      </c>
      <c r="K18" s="120">
        <f t="shared" si="0"/>
        <v>109</v>
      </c>
      <c r="N18" s="237" t="s">
        <v>327</v>
      </c>
      <c r="O18" s="16">
        <f t="shared" si="10"/>
        <v>0</v>
      </c>
      <c r="P18" s="17">
        <f t="shared" si="11"/>
        <v>9</v>
      </c>
      <c r="Q18" s="17">
        <f t="shared" si="12"/>
        <v>16</v>
      </c>
      <c r="R18" s="17">
        <f t="shared" si="13"/>
        <v>48</v>
      </c>
      <c r="S18" s="17">
        <f t="shared" si="14"/>
        <v>148</v>
      </c>
      <c r="T18" s="18">
        <f t="shared" si="15"/>
        <v>185</v>
      </c>
      <c r="U18" s="127">
        <f t="shared" si="16"/>
        <v>406</v>
      </c>
      <c r="V18" s="134"/>
      <c r="W18" s="134">
        <f t="shared" si="17"/>
        <v>535</v>
      </c>
      <c r="X18" s="134"/>
      <c r="Y18" s="134"/>
      <c r="Z18" s="134"/>
      <c r="AA18" s="134"/>
      <c r="AB18" s="134"/>
      <c r="AC18" s="13"/>
      <c r="AD18" s="16">
        <f t="shared" si="2"/>
        <v>1.834862385321101</v>
      </c>
      <c r="AE18" s="17">
        <f t="shared" si="3"/>
        <v>8.256880733944953</v>
      </c>
      <c r="AF18" s="17">
        <f t="shared" si="4"/>
        <v>7.339449541284404</v>
      </c>
      <c r="AG18" s="17">
        <f t="shared" si="5"/>
        <v>14.678899082568808</v>
      </c>
      <c r="AH18" s="17">
        <f t="shared" si="6"/>
        <v>33.944954128440365</v>
      </c>
      <c r="AI18" s="18">
        <f t="shared" si="7"/>
        <v>33.944954128440365</v>
      </c>
      <c r="AJ18" s="127">
        <f t="shared" si="8"/>
        <v>100</v>
      </c>
    </row>
    <row r="19" spans="1:36" s="14" customFormat="1" ht="15">
      <c r="A19" s="276"/>
      <c r="B19" s="279"/>
      <c r="C19" s="28">
        <f t="shared" si="9"/>
        <v>11</v>
      </c>
      <c r="D19" s="107" t="s">
        <v>71</v>
      </c>
      <c r="E19" s="16">
        <f>+'Encuesta Ok trabajo bruto 1'!W$121</f>
        <v>1</v>
      </c>
      <c r="F19" s="17">
        <f>+'Encuesta Ok trabajo bruto 1'!W$116</f>
        <v>0</v>
      </c>
      <c r="G19" s="17">
        <f>+'Encuesta Ok trabajo bruto 1'!W$117</f>
        <v>2</v>
      </c>
      <c r="H19" s="17">
        <f>+'Encuesta Ok trabajo bruto 1'!W$118</f>
        <v>9</v>
      </c>
      <c r="I19" s="17">
        <f>+'Encuesta Ok trabajo bruto 1'!W$119</f>
        <v>60</v>
      </c>
      <c r="J19" s="117">
        <f>+'Encuesta Ok trabajo bruto 1'!W$120</f>
        <v>37</v>
      </c>
      <c r="K19" s="120">
        <f t="shared" si="0"/>
        <v>109</v>
      </c>
      <c r="N19" s="237" t="s">
        <v>327</v>
      </c>
      <c r="O19" s="16">
        <f t="shared" si="10"/>
        <v>0</v>
      </c>
      <c r="P19" s="17">
        <f t="shared" si="11"/>
        <v>0</v>
      </c>
      <c r="Q19" s="17">
        <f t="shared" si="12"/>
        <v>4</v>
      </c>
      <c r="R19" s="17">
        <f t="shared" si="13"/>
        <v>27</v>
      </c>
      <c r="S19" s="17">
        <f t="shared" si="14"/>
        <v>240</v>
      </c>
      <c r="T19" s="18">
        <f t="shared" si="15"/>
        <v>185</v>
      </c>
      <c r="U19" s="127">
        <f t="shared" si="16"/>
        <v>456</v>
      </c>
      <c r="V19" s="134"/>
      <c r="W19" s="134">
        <f t="shared" si="17"/>
        <v>540</v>
      </c>
      <c r="X19" s="134"/>
      <c r="Y19" s="134"/>
      <c r="Z19" s="134"/>
      <c r="AA19" s="134"/>
      <c r="AB19" s="134"/>
      <c r="AC19" s="13"/>
      <c r="AD19" s="16">
        <f t="shared" si="2"/>
        <v>0.9174311926605505</v>
      </c>
      <c r="AE19" s="17">
        <f t="shared" si="3"/>
        <v>0</v>
      </c>
      <c r="AF19" s="17">
        <f t="shared" si="4"/>
        <v>1.834862385321101</v>
      </c>
      <c r="AG19" s="17">
        <f t="shared" si="5"/>
        <v>8.256880733944953</v>
      </c>
      <c r="AH19" s="17">
        <f t="shared" si="6"/>
        <v>55.04587155963303</v>
      </c>
      <c r="AI19" s="18">
        <f t="shared" si="7"/>
        <v>33.944954128440365</v>
      </c>
      <c r="AJ19" s="127">
        <f t="shared" si="8"/>
        <v>100</v>
      </c>
    </row>
    <row r="20" spans="1:36" s="19" customFormat="1" ht="15.75" thickBot="1">
      <c r="A20" s="265"/>
      <c r="B20" s="280"/>
      <c r="C20" s="24">
        <f t="shared" si="9"/>
        <v>12</v>
      </c>
      <c r="D20" s="105" t="s">
        <v>9</v>
      </c>
      <c r="E20" s="16">
        <f>+'Encuesta Ok trabajo bruto 1'!X$121</f>
        <v>2</v>
      </c>
      <c r="F20" s="17">
        <f>+'Encuesta Ok trabajo bruto 1'!X$116</f>
        <v>4</v>
      </c>
      <c r="G20" s="17">
        <f>+'Encuesta Ok trabajo bruto 1'!X$117</f>
        <v>6</v>
      </c>
      <c r="H20" s="17">
        <f>+'Encuesta Ok trabajo bruto 1'!X$118</f>
        <v>40</v>
      </c>
      <c r="I20" s="17">
        <f>+'Encuesta Ok trabajo bruto 1'!X$119</f>
        <v>41</v>
      </c>
      <c r="J20" s="117">
        <f>+'Encuesta Ok trabajo bruto 1'!X$120</f>
        <v>16</v>
      </c>
      <c r="K20" s="120">
        <f t="shared" si="0"/>
        <v>109</v>
      </c>
      <c r="N20" s="237" t="s">
        <v>327</v>
      </c>
      <c r="O20" s="16">
        <f t="shared" si="10"/>
        <v>0</v>
      </c>
      <c r="P20" s="17">
        <f t="shared" si="11"/>
        <v>4</v>
      </c>
      <c r="Q20" s="17">
        <f t="shared" si="12"/>
        <v>12</v>
      </c>
      <c r="R20" s="17">
        <f t="shared" si="13"/>
        <v>120</v>
      </c>
      <c r="S20" s="17">
        <f t="shared" si="14"/>
        <v>164</v>
      </c>
      <c r="T20" s="18">
        <f t="shared" si="15"/>
        <v>80</v>
      </c>
      <c r="U20" s="127">
        <f t="shared" si="16"/>
        <v>380</v>
      </c>
      <c r="V20" s="134"/>
      <c r="W20" s="134">
        <f t="shared" si="17"/>
        <v>535</v>
      </c>
      <c r="X20" s="134"/>
      <c r="Y20" s="134"/>
      <c r="Z20" s="134"/>
      <c r="AA20" s="134"/>
      <c r="AB20" s="134"/>
      <c r="AC20" s="13"/>
      <c r="AD20" s="16">
        <f t="shared" si="2"/>
        <v>1.834862385321101</v>
      </c>
      <c r="AE20" s="17">
        <f t="shared" si="3"/>
        <v>3.669724770642202</v>
      </c>
      <c r="AF20" s="17">
        <f t="shared" si="4"/>
        <v>5.504587155963303</v>
      </c>
      <c r="AG20" s="17">
        <f t="shared" si="5"/>
        <v>36.69724770642202</v>
      </c>
      <c r="AH20" s="17">
        <f t="shared" si="6"/>
        <v>37.61467889908257</v>
      </c>
      <c r="AI20" s="18">
        <f t="shared" si="7"/>
        <v>14.678899082568808</v>
      </c>
      <c r="AJ20" s="127">
        <f t="shared" si="8"/>
        <v>100</v>
      </c>
    </row>
    <row r="21" spans="1:36" s="14" customFormat="1" ht="15" customHeight="1">
      <c r="A21" s="257" t="s">
        <v>19</v>
      </c>
      <c r="B21" s="258"/>
      <c r="C21" s="25">
        <f t="shared" si="9"/>
        <v>13</v>
      </c>
      <c r="D21" s="108" t="s">
        <v>65</v>
      </c>
      <c r="E21" s="16">
        <f>+'Encuesta Ok trabajo bruto 1'!Y$121</f>
        <v>0</v>
      </c>
      <c r="F21" s="17">
        <f>+'Encuesta Ok trabajo bruto 1'!Y$116</f>
        <v>3</v>
      </c>
      <c r="G21" s="17">
        <f>+'Encuesta Ok trabajo bruto 1'!Y$117</f>
        <v>5</v>
      </c>
      <c r="H21" s="17">
        <f>+'Encuesta Ok trabajo bruto 1'!Y$118</f>
        <v>9</v>
      </c>
      <c r="I21" s="17">
        <f>+'Encuesta Ok trabajo bruto 1'!Y$119</f>
        <v>48</v>
      </c>
      <c r="J21" s="117">
        <f>+'Encuesta Ok trabajo bruto 1'!Y$120</f>
        <v>44</v>
      </c>
      <c r="K21" s="120">
        <f t="shared" si="0"/>
        <v>109</v>
      </c>
      <c r="N21" s="237" t="s">
        <v>327</v>
      </c>
      <c r="O21" s="16">
        <f t="shared" si="10"/>
        <v>0</v>
      </c>
      <c r="P21" s="17">
        <f t="shared" si="11"/>
        <v>3</v>
      </c>
      <c r="Q21" s="17">
        <f t="shared" si="12"/>
        <v>10</v>
      </c>
      <c r="R21" s="17">
        <f t="shared" si="13"/>
        <v>27</v>
      </c>
      <c r="S21" s="17">
        <f t="shared" si="14"/>
        <v>192</v>
      </c>
      <c r="T21" s="18">
        <f t="shared" si="15"/>
        <v>220</v>
      </c>
      <c r="U21" s="127">
        <f t="shared" si="16"/>
        <v>452</v>
      </c>
      <c r="V21" s="134"/>
      <c r="W21" s="134">
        <f t="shared" si="17"/>
        <v>545</v>
      </c>
      <c r="X21" s="134"/>
      <c r="Y21" s="134"/>
      <c r="Z21" s="134"/>
      <c r="AA21" s="134"/>
      <c r="AB21" s="134"/>
      <c r="AC21" s="13"/>
      <c r="AD21" s="16">
        <f t="shared" si="2"/>
        <v>0</v>
      </c>
      <c r="AE21" s="17">
        <f t="shared" si="3"/>
        <v>2.7522935779816513</v>
      </c>
      <c r="AF21" s="17">
        <f t="shared" si="4"/>
        <v>4.587155963302752</v>
      </c>
      <c r="AG21" s="17">
        <f t="shared" si="5"/>
        <v>8.256880733944953</v>
      </c>
      <c r="AH21" s="17">
        <f t="shared" si="6"/>
        <v>44.03669724770642</v>
      </c>
      <c r="AI21" s="18">
        <f t="shared" si="7"/>
        <v>40.36697247706422</v>
      </c>
      <c r="AJ21" s="127">
        <f t="shared" si="8"/>
        <v>100</v>
      </c>
    </row>
    <row r="22" spans="1:36" s="19" customFormat="1" ht="15">
      <c r="A22" s="259"/>
      <c r="B22" s="260"/>
      <c r="C22" s="16">
        <f t="shared" si="9"/>
        <v>14</v>
      </c>
      <c r="D22" s="106" t="s">
        <v>45</v>
      </c>
      <c r="E22" s="16">
        <f>+'Encuesta Ok trabajo bruto 1'!Z$121</f>
        <v>0</v>
      </c>
      <c r="F22" s="17">
        <f>+'Encuesta Ok trabajo bruto 1'!Z$116</f>
        <v>2</v>
      </c>
      <c r="G22" s="17">
        <f>+'Encuesta Ok trabajo bruto 1'!Z$117</f>
        <v>6</v>
      </c>
      <c r="H22" s="17">
        <f>+'Encuesta Ok trabajo bruto 1'!Z$118</f>
        <v>14</v>
      </c>
      <c r="I22" s="17">
        <f>+'Encuesta Ok trabajo bruto 1'!Z$119</f>
        <v>48</v>
      </c>
      <c r="J22" s="117">
        <f>+'Encuesta Ok trabajo bruto 1'!Z$120</f>
        <v>39</v>
      </c>
      <c r="K22" s="120">
        <f t="shared" si="0"/>
        <v>109</v>
      </c>
      <c r="N22" s="237" t="s">
        <v>327</v>
      </c>
      <c r="O22" s="16">
        <f t="shared" si="10"/>
        <v>0</v>
      </c>
      <c r="P22" s="17">
        <f t="shared" si="11"/>
        <v>2</v>
      </c>
      <c r="Q22" s="17">
        <f t="shared" si="12"/>
        <v>12</v>
      </c>
      <c r="R22" s="17">
        <f t="shared" si="13"/>
        <v>42</v>
      </c>
      <c r="S22" s="17">
        <f t="shared" si="14"/>
        <v>192</v>
      </c>
      <c r="T22" s="18">
        <f t="shared" si="15"/>
        <v>195</v>
      </c>
      <c r="U22" s="127">
        <f t="shared" si="16"/>
        <v>443</v>
      </c>
      <c r="V22" s="134"/>
      <c r="W22" s="134">
        <f t="shared" si="17"/>
        <v>545</v>
      </c>
      <c r="X22" s="134"/>
      <c r="Y22" s="134"/>
      <c r="Z22" s="134"/>
      <c r="AA22" s="134"/>
      <c r="AB22" s="134"/>
      <c r="AC22" s="13"/>
      <c r="AD22" s="16">
        <f t="shared" si="2"/>
        <v>0</v>
      </c>
      <c r="AE22" s="17">
        <f t="shared" si="3"/>
        <v>1.834862385321101</v>
      </c>
      <c r="AF22" s="17">
        <f t="shared" si="4"/>
        <v>5.504587155963303</v>
      </c>
      <c r="AG22" s="17">
        <f t="shared" si="5"/>
        <v>12.844036697247706</v>
      </c>
      <c r="AH22" s="17">
        <f t="shared" si="6"/>
        <v>44.03669724770642</v>
      </c>
      <c r="AI22" s="18">
        <f t="shared" si="7"/>
        <v>35.77981651376147</v>
      </c>
      <c r="AJ22" s="127">
        <f t="shared" si="8"/>
        <v>100</v>
      </c>
    </row>
    <row r="23" spans="1:36" s="14" customFormat="1" ht="29.25" thickBot="1">
      <c r="A23" s="261"/>
      <c r="B23" s="262"/>
      <c r="C23" s="24">
        <f t="shared" si="9"/>
        <v>15</v>
      </c>
      <c r="D23" s="224" t="s">
        <v>59</v>
      </c>
      <c r="E23" s="16">
        <f>+'Encuesta Ok trabajo bruto 1'!AA121</f>
        <v>3</v>
      </c>
      <c r="F23" s="17">
        <f>+'Encuesta Ok trabajo bruto 1'!AA$116</f>
        <v>16</v>
      </c>
      <c r="G23" s="17">
        <f>+'Encuesta Ok trabajo bruto 1'!AA$117</f>
        <v>32</v>
      </c>
      <c r="H23" s="17">
        <f>+'Encuesta Ok trabajo bruto 1'!AA$118</f>
        <v>33</v>
      </c>
      <c r="I23" s="17">
        <f>+'Encuesta Ok trabajo bruto 1'!AA$119</f>
        <v>16</v>
      </c>
      <c r="J23" s="117">
        <f>+'Encuesta Ok trabajo bruto 1'!AA$120</f>
        <v>9</v>
      </c>
      <c r="K23" s="120">
        <f t="shared" si="0"/>
        <v>109</v>
      </c>
      <c r="N23" s="241" t="s">
        <v>326</v>
      </c>
      <c r="O23" s="16">
        <f t="shared" si="10"/>
        <v>0</v>
      </c>
      <c r="P23" s="17">
        <f t="shared" si="11"/>
        <v>80</v>
      </c>
      <c r="Q23" s="17">
        <f t="shared" si="12"/>
        <v>128</v>
      </c>
      <c r="R23" s="17">
        <f t="shared" si="13"/>
        <v>99</v>
      </c>
      <c r="S23" s="17">
        <f t="shared" si="14"/>
        <v>32</v>
      </c>
      <c r="T23" s="18">
        <f t="shared" si="15"/>
        <v>9</v>
      </c>
      <c r="U23" s="127">
        <f t="shared" si="16"/>
        <v>348</v>
      </c>
      <c r="V23" s="134"/>
      <c r="W23" s="134">
        <f t="shared" si="17"/>
        <v>530</v>
      </c>
      <c r="X23" s="134"/>
      <c r="Y23" s="134"/>
      <c r="Z23" s="134"/>
      <c r="AA23" s="134"/>
      <c r="AB23" s="134"/>
      <c r="AC23" s="13"/>
      <c r="AD23" s="16">
        <f t="shared" si="2"/>
        <v>2.7522935779816513</v>
      </c>
      <c r="AE23" s="17">
        <f t="shared" si="3"/>
        <v>14.678899082568808</v>
      </c>
      <c r="AF23" s="17">
        <f t="shared" si="4"/>
        <v>29.357798165137616</v>
      </c>
      <c r="AG23" s="17">
        <f t="shared" si="5"/>
        <v>30.275229357798164</v>
      </c>
      <c r="AH23" s="17">
        <f t="shared" si="6"/>
        <v>14.678899082568808</v>
      </c>
      <c r="AI23" s="18">
        <f t="shared" si="7"/>
        <v>8.256880733944953</v>
      </c>
      <c r="AJ23" s="127">
        <f t="shared" si="8"/>
        <v>100</v>
      </c>
    </row>
    <row r="24" spans="1:36" s="19" customFormat="1" ht="15">
      <c r="A24" s="257" t="s">
        <v>23</v>
      </c>
      <c r="B24" s="258"/>
      <c r="C24" s="25">
        <f t="shared" si="9"/>
        <v>16</v>
      </c>
      <c r="D24" s="108" t="s">
        <v>46</v>
      </c>
      <c r="E24" s="16">
        <f>+'Encuesta Ok trabajo bruto 1'!AB$121</f>
        <v>1</v>
      </c>
      <c r="F24" s="17">
        <f>+'Encuesta Ok trabajo bruto 1'!AB$116</f>
        <v>2</v>
      </c>
      <c r="G24" s="17">
        <f>+'Encuesta Ok trabajo bruto 1'!AB$117</f>
        <v>1</v>
      </c>
      <c r="H24" s="17">
        <f>+'Encuesta Ok trabajo bruto 1'!AB$118</f>
        <v>11</v>
      </c>
      <c r="I24" s="17">
        <f>+'Encuesta Ok trabajo bruto 1'!AB$119</f>
        <v>56</v>
      </c>
      <c r="J24" s="117">
        <f>+'Encuesta Ok trabajo bruto 1'!AB$120</f>
        <v>38</v>
      </c>
      <c r="K24" s="120">
        <f t="shared" si="0"/>
        <v>109</v>
      </c>
      <c r="N24" s="237" t="s">
        <v>327</v>
      </c>
      <c r="O24" s="16">
        <f t="shared" si="10"/>
        <v>0</v>
      </c>
      <c r="P24" s="17">
        <f t="shared" si="11"/>
        <v>2</v>
      </c>
      <c r="Q24" s="17">
        <f t="shared" si="12"/>
        <v>2</v>
      </c>
      <c r="R24" s="17">
        <f t="shared" si="13"/>
        <v>33</v>
      </c>
      <c r="S24" s="17">
        <f t="shared" si="14"/>
        <v>224</v>
      </c>
      <c r="T24" s="18">
        <f t="shared" si="15"/>
        <v>190</v>
      </c>
      <c r="U24" s="127">
        <f t="shared" si="16"/>
        <v>451</v>
      </c>
      <c r="V24" s="134"/>
      <c r="W24" s="134">
        <f t="shared" si="17"/>
        <v>540</v>
      </c>
      <c r="X24" s="134"/>
      <c r="Y24" s="134"/>
      <c r="Z24" s="134"/>
      <c r="AA24" s="134"/>
      <c r="AB24" s="134"/>
      <c r="AC24" s="13"/>
      <c r="AD24" s="16">
        <f t="shared" si="2"/>
        <v>0.9174311926605505</v>
      </c>
      <c r="AE24" s="17">
        <f t="shared" si="3"/>
        <v>1.834862385321101</v>
      </c>
      <c r="AF24" s="17">
        <f t="shared" si="4"/>
        <v>0.9174311926605505</v>
      </c>
      <c r="AG24" s="17">
        <f t="shared" si="5"/>
        <v>10.091743119266056</v>
      </c>
      <c r="AH24" s="17">
        <f t="shared" si="6"/>
        <v>51.37614678899082</v>
      </c>
      <c r="AI24" s="18">
        <f t="shared" si="7"/>
        <v>34.862385321100916</v>
      </c>
      <c r="AJ24" s="127">
        <f t="shared" si="8"/>
        <v>100</v>
      </c>
    </row>
    <row r="25" spans="1:36" s="19" customFormat="1" ht="15">
      <c r="A25" s="259"/>
      <c r="B25" s="260"/>
      <c r="C25" s="30">
        <f t="shared" si="9"/>
        <v>17</v>
      </c>
      <c r="D25" s="109" t="s">
        <v>72</v>
      </c>
      <c r="E25" s="16">
        <f>+'Encuesta Ok trabajo bruto 1'!AC$121</f>
        <v>1</v>
      </c>
      <c r="F25" s="17">
        <f>+'Encuesta Ok trabajo bruto 1'!AC$116</f>
        <v>1</v>
      </c>
      <c r="G25" s="17">
        <f>+'Encuesta Ok trabajo bruto 1'!AC$117</f>
        <v>0</v>
      </c>
      <c r="H25" s="17">
        <f>+'Encuesta Ok trabajo bruto 1'!AC$118</f>
        <v>3</v>
      </c>
      <c r="I25" s="17">
        <f>+'Encuesta Ok trabajo bruto 1'!AC$119</f>
        <v>56</v>
      </c>
      <c r="J25" s="117">
        <f>+'Encuesta Ok trabajo bruto 1'!AC$120</f>
        <v>48</v>
      </c>
      <c r="K25" s="120">
        <f t="shared" si="0"/>
        <v>109</v>
      </c>
      <c r="N25" s="237" t="s">
        <v>327</v>
      </c>
      <c r="O25" s="16">
        <f t="shared" si="10"/>
        <v>0</v>
      </c>
      <c r="P25" s="17">
        <f t="shared" si="11"/>
        <v>1</v>
      </c>
      <c r="Q25" s="17">
        <f t="shared" si="12"/>
        <v>0</v>
      </c>
      <c r="R25" s="17">
        <f t="shared" si="13"/>
        <v>9</v>
      </c>
      <c r="S25" s="17">
        <f t="shared" si="14"/>
        <v>224</v>
      </c>
      <c r="T25" s="18">
        <f t="shared" si="15"/>
        <v>240</v>
      </c>
      <c r="U25" s="127">
        <f t="shared" si="16"/>
        <v>474</v>
      </c>
      <c r="V25" s="134"/>
      <c r="W25" s="134">
        <f t="shared" si="17"/>
        <v>540</v>
      </c>
      <c r="X25" s="134"/>
      <c r="Y25" s="134"/>
      <c r="Z25" s="134"/>
      <c r="AA25" s="134"/>
      <c r="AB25" s="134"/>
      <c r="AC25" s="13"/>
      <c r="AD25" s="16">
        <f t="shared" si="2"/>
        <v>0.9174311926605505</v>
      </c>
      <c r="AE25" s="17">
        <f t="shared" si="3"/>
        <v>0.9174311926605505</v>
      </c>
      <c r="AF25" s="17">
        <f t="shared" si="4"/>
        <v>0</v>
      </c>
      <c r="AG25" s="17">
        <f t="shared" si="5"/>
        <v>2.7522935779816513</v>
      </c>
      <c r="AH25" s="17">
        <f t="shared" si="6"/>
        <v>51.37614678899082</v>
      </c>
      <c r="AI25" s="18">
        <f t="shared" si="7"/>
        <v>44.03669724770642</v>
      </c>
      <c r="AJ25" s="127">
        <f t="shared" si="8"/>
        <v>100</v>
      </c>
    </row>
    <row r="26" spans="1:36" s="14" customFormat="1" ht="29.25" thickBot="1">
      <c r="A26" s="261"/>
      <c r="B26" s="262"/>
      <c r="C26" s="24">
        <f t="shared" si="9"/>
        <v>18</v>
      </c>
      <c r="D26" s="105" t="s">
        <v>66</v>
      </c>
      <c r="E26" s="16">
        <f>+'Encuesta Ok trabajo bruto 1'!AD$121</f>
        <v>0</v>
      </c>
      <c r="F26" s="17">
        <f>+'Encuesta Ok trabajo bruto 1'!AD$116</f>
        <v>0</v>
      </c>
      <c r="G26" s="17">
        <f>+'Encuesta Ok trabajo bruto 1'!AD$117</f>
        <v>2</v>
      </c>
      <c r="H26" s="17">
        <f>+'Encuesta Ok trabajo bruto 1'!AD$118</f>
        <v>2</v>
      </c>
      <c r="I26" s="17">
        <f>+'Encuesta Ok trabajo bruto 1'!AD$119</f>
        <v>39</v>
      </c>
      <c r="J26" s="117">
        <f>+'Encuesta Ok trabajo bruto 1'!AD$120</f>
        <v>66</v>
      </c>
      <c r="K26" s="120">
        <f t="shared" si="0"/>
        <v>109</v>
      </c>
      <c r="N26" s="237" t="s">
        <v>327</v>
      </c>
      <c r="O26" s="16">
        <f t="shared" si="10"/>
        <v>0</v>
      </c>
      <c r="P26" s="17">
        <f t="shared" si="11"/>
        <v>0</v>
      </c>
      <c r="Q26" s="17">
        <f t="shared" si="12"/>
        <v>4</v>
      </c>
      <c r="R26" s="17">
        <f t="shared" si="13"/>
        <v>6</v>
      </c>
      <c r="S26" s="17">
        <f t="shared" si="14"/>
        <v>156</v>
      </c>
      <c r="T26" s="18">
        <f t="shared" si="15"/>
        <v>330</v>
      </c>
      <c r="U26" s="127">
        <f t="shared" si="16"/>
        <v>496</v>
      </c>
      <c r="V26" s="134"/>
      <c r="W26" s="134">
        <f t="shared" si="17"/>
        <v>545</v>
      </c>
      <c r="X26" s="134"/>
      <c r="Y26" s="134"/>
      <c r="Z26" s="134"/>
      <c r="AA26" s="134"/>
      <c r="AB26" s="134"/>
      <c r="AC26" s="13"/>
      <c r="AD26" s="16">
        <f t="shared" si="2"/>
        <v>0</v>
      </c>
      <c r="AE26" s="17">
        <f t="shared" si="3"/>
        <v>0</v>
      </c>
      <c r="AF26" s="17">
        <f t="shared" si="4"/>
        <v>1.834862385321101</v>
      </c>
      <c r="AG26" s="17">
        <f t="shared" si="5"/>
        <v>1.834862385321101</v>
      </c>
      <c r="AH26" s="17">
        <f t="shared" si="6"/>
        <v>35.77981651376147</v>
      </c>
      <c r="AI26" s="18">
        <f t="shared" si="7"/>
        <v>60.55045871559633</v>
      </c>
      <c r="AJ26" s="127">
        <f t="shared" si="8"/>
        <v>100</v>
      </c>
    </row>
    <row r="27" spans="1:36" s="19" customFormat="1" ht="15">
      <c r="A27" s="266" t="s">
        <v>24</v>
      </c>
      <c r="B27" s="210"/>
      <c r="C27" s="25">
        <f t="shared" si="9"/>
        <v>19</v>
      </c>
      <c r="D27" s="108" t="s">
        <v>47</v>
      </c>
      <c r="E27" s="16">
        <f>+'Encuesta Ok trabajo bruto 1'!AE$121</f>
        <v>2</v>
      </c>
      <c r="F27" s="17">
        <f>+'Encuesta Ok trabajo bruto 1'!AE$116</f>
        <v>1</v>
      </c>
      <c r="G27" s="17">
        <f>+'Encuesta Ok trabajo bruto 1'!AE$117</f>
        <v>5</v>
      </c>
      <c r="H27" s="17">
        <f>+'Encuesta Ok trabajo bruto 1'!AE$118</f>
        <v>7</v>
      </c>
      <c r="I27" s="17">
        <f>+'Encuesta Ok trabajo bruto 1'!AE$119</f>
        <v>47</v>
      </c>
      <c r="J27" s="117">
        <f>+'Encuesta Ok trabajo bruto 1'!AE$120</f>
        <v>47</v>
      </c>
      <c r="K27" s="120">
        <f t="shared" si="0"/>
        <v>109</v>
      </c>
      <c r="N27" s="237" t="s">
        <v>327</v>
      </c>
      <c r="O27" s="16">
        <f t="shared" si="10"/>
        <v>0</v>
      </c>
      <c r="P27" s="17">
        <f t="shared" si="11"/>
        <v>1</v>
      </c>
      <c r="Q27" s="17">
        <f t="shared" si="12"/>
        <v>10</v>
      </c>
      <c r="R27" s="17">
        <f t="shared" si="13"/>
        <v>21</v>
      </c>
      <c r="S27" s="17">
        <f t="shared" si="14"/>
        <v>188</v>
      </c>
      <c r="T27" s="18">
        <f t="shared" si="15"/>
        <v>235</v>
      </c>
      <c r="U27" s="127">
        <f t="shared" si="16"/>
        <v>455</v>
      </c>
      <c r="V27" s="134"/>
      <c r="W27" s="134">
        <f t="shared" si="17"/>
        <v>535</v>
      </c>
      <c r="X27" s="134"/>
      <c r="Y27" s="134"/>
      <c r="Z27" s="134"/>
      <c r="AA27" s="134"/>
      <c r="AB27" s="134"/>
      <c r="AC27" s="13"/>
      <c r="AD27" s="16">
        <f t="shared" si="2"/>
        <v>1.834862385321101</v>
      </c>
      <c r="AE27" s="17">
        <f t="shared" si="3"/>
        <v>0.9174311926605505</v>
      </c>
      <c r="AF27" s="17">
        <f t="shared" si="4"/>
        <v>4.587155963302752</v>
      </c>
      <c r="AG27" s="17">
        <f t="shared" si="5"/>
        <v>6.422018348623853</v>
      </c>
      <c r="AH27" s="17">
        <f t="shared" si="6"/>
        <v>43.11926605504587</v>
      </c>
      <c r="AI27" s="18">
        <f t="shared" si="7"/>
        <v>43.11926605504587</v>
      </c>
      <c r="AJ27" s="127">
        <f t="shared" si="8"/>
        <v>100</v>
      </c>
    </row>
    <row r="28" spans="1:36" s="14" customFormat="1" ht="28.5">
      <c r="A28" s="266"/>
      <c r="B28" s="211"/>
      <c r="C28" s="16">
        <f t="shared" si="9"/>
        <v>20</v>
      </c>
      <c r="D28" s="223" t="s">
        <v>62</v>
      </c>
      <c r="E28" s="16">
        <f>+'Encuesta Ok trabajo bruto 1'!AF$121</f>
        <v>2</v>
      </c>
      <c r="F28" s="17">
        <f>+'Encuesta Ok trabajo bruto 1'!AF$116</f>
        <v>1</v>
      </c>
      <c r="G28" s="17">
        <f>+'Encuesta Ok trabajo bruto 1'!AF$117</f>
        <v>15</v>
      </c>
      <c r="H28" s="17">
        <f>+'Encuesta Ok trabajo bruto 1'!AF$118</f>
        <v>47</v>
      </c>
      <c r="I28" s="17">
        <f>+'Encuesta Ok trabajo bruto 1'!AF$119</f>
        <v>30</v>
      </c>
      <c r="J28" s="117">
        <f>+'Encuesta Ok trabajo bruto 1'!AF$120</f>
        <v>14</v>
      </c>
      <c r="K28" s="120">
        <f t="shared" si="0"/>
        <v>109</v>
      </c>
      <c r="N28" s="241" t="s">
        <v>326</v>
      </c>
      <c r="O28" s="16">
        <f t="shared" si="10"/>
        <v>0</v>
      </c>
      <c r="P28" s="17">
        <f t="shared" si="11"/>
        <v>5</v>
      </c>
      <c r="Q28" s="17">
        <f t="shared" si="12"/>
        <v>60</v>
      </c>
      <c r="R28" s="17">
        <f t="shared" si="13"/>
        <v>141</v>
      </c>
      <c r="S28" s="17">
        <f t="shared" si="14"/>
        <v>60</v>
      </c>
      <c r="T28" s="18">
        <f t="shared" si="15"/>
        <v>14</v>
      </c>
      <c r="U28" s="127">
        <f t="shared" si="16"/>
        <v>280</v>
      </c>
      <c r="V28" s="134"/>
      <c r="W28" s="134">
        <f t="shared" si="17"/>
        <v>535</v>
      </c>
      <c r="X28" s="134"/>
      <c r="Y28" s="134"/>
      <c r="Z28" s="134"/>
      <c r="AA28" s="134"/>
      <c r="AB28" s="134"/>
      <c r="AC28" s="13"/>
      <c r="AD28" s="16">
        <f t="shared" si="2"/>
        <v>1.834862385321101</v>
      </c>
      <c r="AE28" s="17">
        <f t="shared" si="3"/>
        <v>0.9174311926605505</v>
      </c>
      <c r="AF28" s="17">
        <f t="shared" si="4"/>
        <v>13.761467889908257</v>
      </c>
      <c r="AG28" s="17">
        <f t="shared" si="5"/>
        <v>43.11926605504587</v>
      </c>
      <c r="AH28" s="17">
        <f t="shared" si="6"/>
        <v>27.522935779816514</v>
      </c>
      <c r="AI28" s="18">
        <f t="shared" si="7"/>
        <v>12.844036697247706</v>
      </c>
      <c r="AJ28" s="127">
        <f t="shared" si="8"/>
        <v>100</v>
      </c>
    </row>
    <row r="29" spans="1:36" s="19" customFormat="1" ht="15">
      <c r="A29" s="266"/>
      <c r="B29" s="211"/>
      <c r="C29" s="16">
        <f t="shared" si="9"/>
        <v>21</v>
      </c>
      <c r="D29" s="106" t="s">
        <v>63</v>
      </c>
      <c r="E29" s="16">
        <f>+'Encuesta Ok trabajo bruto 1'!AG$121</f>
        <v>1</v>
      </c>
      <c r="F29" s="17">
        <f>+'Encuesta Ok trabajo bruto 1'!AG$116</f>
        <v>1</v>
      </c>
      <c r="G29" s="17">
        <f>+'Encuesta Ok trabajo bruto 1'!AG$117</f>
        <v>12</v>
      </c>
      <c r="H29" s="17">
        <f>+'Encuesta Ok trabajo bruto 1'!AG$118</f>
        <v>20</v>
      </c>
      <c r="I29" s="17">
        <f>+'Encuesta Ok trabajo bruto 1'!AG$119</f>
        <v>50</v>
      </c>
      <c r="J29" s="117">
        <f>+'Encuesta Ok trabajo bruto 1'!AG$120</f>
        <v>25</v>
      </c>
      <c r="K29" s="120">
        <f t="shared" si="0"/>
        <v>109</v>
      </c>
      <c r="N29" s="237" t="s">
        <v>327</v>
      </c>
      <c r="O29" s="16">
        <f t="shared" si="10"/>
        <v>0</v>
      </c>
      <c r="P29" s="17">
        <f t="shared" si="11"/>
        <v>1</v>
      </c>
      <c r="Q29" s="17">
        <f t="shared" si="12"/>
        <v>24</v>
      </c>
      <c r="R29" s="17">
        <f t="shared" si="13"/>
        <v>60</v>
      </c>
      <c r="S29" s="17">
        <f t="shared" si="14"/>
        <v>200</v>
      </c>
      <c r="T29" s="18">
        <f t="shared" si="15"/>
        <v>125</v>
      </c>
      <c r="U29" s="127">
        <f t="shared" si="16"/>
        <v>410</v>
      </c>
      <c r="V29" s="134"/>
      <c r="W29" s="134">
        <f t="shared" si="17"/>
        <v>540</v>
      </c>
      <c r="X29" s="134"/>
      <c r="Y29" s="134"/>
      <c r="Z29" s="134"/>
      <c r="AA29" s="134"/>
      <c r="AB29" s="134"/>
      <c r="AC29" s="13"/>
      <c r="AD29" s="16">
        <f t="shared" si="2"/>
        <v>0.9174311926605505</v>
      </c>
      <c r="AE29" s="17">
        <f t="shared" si="3"/>
        <v>0.9174311926605505</v>
      </c>
      <c r="AF29" s="17">
        <f t="shared" si="4"/>
        <v>11.009174311926605</v>
      </c>
      <c r="AG29" s="17">
        <f t="shared" si="5"/>
        <v>18.34862385321101</v>
      </c>
      <c r="AH29" s="17">
        <f t="shared" si="6"/>
        <v>45.87155963302752</v>
      </c>
      <c r="AI29" s="18">
        <f t="shared" si="7"/>
        <v>22.93577981651376</v>
      </c>
      <c r="AJ29" s="127">
        <f t="shared" si="8"/>
        <v>100</v>
      </c>
    </row>
    <row r="30" spans="1:36" s="14" customFormat="1" ht="15">
      <c r="A30" s="266"/>
      <c r="B30" s="212"/>
      <c r="C30" s="16">
        <f t="shared" si="9"/>
        <v>22</v>
      </c>
      <c r="D30" s="106" t="s">
        <v>48</v>
      </c>
      <c r="E30" s="16">
        <f>+'Encuesta Ok trabajo bruto 1'!AH$121</f>
        <v>0</v>
      </c>
      <c r="F30" s="17">
        <f>+'Encuesta Ok trabajo bruto 1'!AH$116</f>
        <v>2</v>
      </c>
      <c r="G30" s="17">
        <f>+'Encuesta Ok trabajo bruto 1'!AH$117</f>
        <v>3</v>
      </c>
      <c r="H30" s="17">
        <f>+'Encuesta Ok trabajo bruto 1'!AH$118</f>
        <v>16</v>
      </c>
      <c r="I30" s="17">
        <f>+'Encuesta Ok trabajo bruto 1'!AH$119</f>
        <v>54</v>
      </c>
      <c r="J30" s="117">
        <f>+'Encuesta Ok trabajo bruto 1'!AH$120</f>
        <v>34</v>
      </c>
      <c r="K30" s="120">
        <f t="shared" si="0"/>
        <v>109</v>
      </c>
      <c r="N30" s="237" t="s">
        <v>327</v>
      </c>
      <c r="O30" s="16">
        <f t="shared" si="10"/>
        <v>0</v>
      </c>
      <c r="P30" s="17">
        <f t="shared" si="11"/>
        <v>2</v>
      </c>
      <c r="Q30" s="17">
        <f t="shared" si="12"/>
        <v>6</v>
      </c>
      <c r="R30" s="17">
        <f t="shared" si="13"/>
        <v>48</v>
      </c>
      <c r="S30" s="17">
        <f t="shared" si="14"/>
        <v>216</v>
      </c>
      <c r="T30" s="18">
        <f t="shared" si="15"/>
        <v>170</v>
      </c>
      <c r="U30" s="127">
        <f t="shared" si="16"/>
        <v>442</v>
      </c>
      <c r="V30" s="134"/>
      <c r="W30" s="134">
        <f t="shared" si="17"/>
        <v>545</v>
      </c>
      <c r="X30" s="134"/>
      <c r="Y30" s="134"/>
      <c r="Z30" s="134"/>
      <c r="AA30" s="134"/>
      <c r="AB30" s="134"/>
      <c r="AC30" s="13"/>
      <c r="AD30" s="16">
        <f t="shared" si="2"/>
        <v>0</v>
      </c>
      <c r="AE30" s="17">
        <f t="shared" si="3"/>
        <v>1.834862385321101</v>
      </c>
      <c r="AF30" s="17">
        <f t="shared" si="4"/>
        <v>2.7522935779816513</v>
      </c>
      <c r="AG30" s="17">
        <f t="shared" si="5"/>
        <v>14.678899082568808</v>
      </c>
      <c r="AH30" s="17">
        <f t="shared" si="6"/>
        <v>49.54128440366973</v>
      </c>
      <c r="AI30" s="18">
        <f t="shared" si="7"/>
        <v>31.192660550458715</v>
      </c>
      <c r="AJ30" s="127">
        <f t="shared" si="8"/>
        <v>100</v>
      </c>
    </row>
    <row r="31" spans="1:36" s="19" customFormat="1" ht="15.75" thickBot="1">
      <c r="A31" s="267"/>
      <c r="B31" s="213"/>
      <c r="C31" s="24">
        <f t="shared" si="9"/>
        <v>23</v>
      </c>
      <c r="D31" s="105" t="s">
        <v>49</v>
      </c>
      <c r="E31" s="16">
        <f>+'Encuesta Ok trabajo bruto 1'!AI$121</f>
        <v>1</v>
      </c>
      <c r="F31" s="17">
        <f>+'Encuesta Ok trabajo bruto 1'!AI$116</f>
        <v>2</v>
      </c>
      <c r="G31" s="17">
        <f>+'Encuesta Ok trabajo bruto 1'!AI$117</f>
        <v>3</v>
      </c>
      <c r="H31" s="17">
        <f>+'Encuesta Ok trabajo bruto 1'!AI$118</f>
        <v>15</v>
      </c>
      <c r="I31" s="17">
        <f>+'Encuesta Ok trabajo bruto 1'!AI$119</f>
        <v>52</v>
      </c>
      <c r="J31" s="117">
        <f>+'Encuesta Ok trabajo bruto 1'!AI$120</f>
        <v>36</v>
      </c>
      <c r="K31" s="120">
        <f t="shared" si="0"/>
        <v>109</v>
      </c>
      <c r="N31" s="237" t="s">
        <v>327</v>
      </c>
      <c r="O31" s="16">
        <f t="shared" si="10"/>
        <v>0</v>
      </c>
      <c r="P31" s="17">
        <f t="shared" si="11"/>
        <v>2</v>
      </c>
      <c r="Q31" s="17">
        <f t="shared" si="12"/>
        <v>6</v>
      </c>
      <c r="R31" s="17">
        <f t="shared" si="13"/>
        <v>45</v>
      </c>
      <c r="S31" s="17">
        <f t="shared" si="14"/>
        <v>208</v>
      </c>
      <c r="T31" s="18">
        <f t="shared" si="15"/>
        <v>180</v>
      </c>
      <c r="U31" s="127">
        <f t="shared" si="16"/>
        <v>441</v>
      </c>
      <c r="V31" s="134"/>
      <c r="W31" s="134">
        <f t="shared" si="17"/>
        <v>540</v>
      </c>
      <c r="X31" s="134"/>
      <c r="Y31" s="134"/>
      <c r="Z31" s="134"/>
      <c r="AA31" s="134"/>
      <c r="AB31" s="134"/>
      <c r="AC31" s="13"/>
      <c r="AD31" s="16">
        <f t="shared" si="2"/>
        <v>0.9174311926605505</v>
      </c>
      <c r="AE31" s="17">
        <f t="shared" si="3"/>
        <v>1.834862385321101</v>
      </c>
      <c r="AF31" s="17">
        <f t="shared" si="4"/>
        <v>2.7522935779816513</v>
      </c>
      <c r="AG31" s="17">
        <f t="shared" si="5"/>
        <v>13.761467889908257</v>
      </c>
      <c r="AH31" s="17">
        <f t="shared" si="6"/>
        <v>47.706422018348626</v>
      </c>
      <c r="AI31" s="18">
        <f t="shared" si="7"/>
        <v>33.027522935779814</v>
      </c>
      <c r="AJ31" s="127">
        <f t="shared" si="8"/>
        <v>100</v>
      </c>
    </row>
    <row r="32" spans="1:36" s="14" customFormat="1" ht="15">
      <c r="A32" s="264" t="s">
        <v>11</v>
      </c>
      <c r="B32" s="214"/>
      <c r="C32" s="25">
        <f t="shared" si="9"/>
        <v>24</v>
      </c>
      <c r="D32" s="225" t="s">
        <v>28</v>
      </c>
      <c r="E32" s="16">
        <f>+'Encuesta Ok trabajo bruto 1'!AJ$121</f>
        <v>0</v>
      </c>
      <c r="F32" s="17">
        <f>+'Encuesta Ok trabajo bruto 1'!AJ$116</f>
        <v>19</v>
      </c>
      <c r="G32" s="17">
        <f>+'Encuesta Ok trabajo bruto 1'!AJ$117</f>
        <v>42</v>
      </c>
      <c r="H32" s="17">
        <f>+'Encuesta Ok trabajo bruto 1'!AJ$118</f>
        <v>25</v>
      </c>
      <c r="I32" s="17">
        <f>+'Encuesta Ok trabajo bruto 1'!AJ$119</f>
        <v>9</v>
      </c>
      <c r="J32" s="117">
        <f>+'Encuesta Ok trabajo bruto 1'!AJ$120</f>
        <v>14</v>
      </c>
      <c r="K32" s="120">
        <f t="shared" si="0"/>
        <v>109</v>
      </c>
      <c r="N32" s="241" t="s">
        <v>326</v>
      </c>
      <c r="O32" s="16">
        <f t="shared" si="10"/>
        <v>0</v>
      </c>
      <c r="P32" s="17">
        <f t="shared" si="11"/>
        <v>95</v>
      </c>
      <c r="Q32" s="17">
        <f t="shared" si="12"/>
        <v>168</v>
      </c>
      <c r="R32" s="17">
        <f t="shared" si="13"/>
        <v>75</v>
      </c>
      <c r="S32" s="17">
        <f t="shared" si="14"/>
        <v>18</v>
      </c>
      <c r="T32" s="18">
        <f t="shared" si="15"/>
        <v>14</v>
      </c>
      <c r="U32" s="127">
        <f t="shared" si="16"/>
        <v>370</v>
      </c>
      <c r="V32" s="134"/>
      <c r="W32" s="134">
        <f t="shared" si="17"/>
        <v>545</v>
      </c>
      <c r="X32" s="134"/>
      <c r="Y32" s="134"/>
      <c r="Z32" s="134"/>
      <c r="AA32" s="134"/>
      <c r="AB32" s="134"/>
      <c r="AC32" s="13"/>
      <c r="AD32" s="16">
        <f t="shared" si="2"/>
        <v>0</v>
      </c>
      <c r="AE32" s="17">
        <f t="shared" si="3"/>
        <v>17.431192660550458</v>
      </c>
      <c r="AF32" s="17">
        <f t="shared" si="4"/>
        <v>38.53211009174312</v>
      </c>
      <c r="AG32" s="17">
        <f t="shared" si="5"/>
        <v>22.93577981651376</v>
      </c>
      <c r="AH32" s="17">
        <f t="shared" si="6"/>
        <v>8.256880733944953</v>
      </c>
      <c r="AI32" s="18">
        <f t="shared" si="7"/>
        <v>12.844036697247706</v>
      </c>
      <c r="AJ32" s="127">
        <f t="shared" si="8"/>
        <v>100</v>
      </c>
    </row>
    <row r="33" spans="1:36" s="19" customFormat="1" ht="15.75" thickBot="1">
      <c r="A33" s="265"/>
      <c r="B33" s="215"/>
      <c r="C33" s="24">
        <f t="shared" si="9"/>
        <v>25</v>
      </c>
      <c r="D33" s="224" t="s">
        <v>22</v>
      </c>
      <c r="E33" s="16">
        <f>+'Encuesta Ok trabajo bruto 1'!AK$121</f>
        <v>2</v>
      </c>
      <c r="F33" s="17">
        <f>+'Encuesta Ok trabajo bruto 1'!AK$116</f>
        <v>13</v>
      </c>
      <c r="G33" s="17">
        <f>+'Encuesta Ok trabajo bruto 1'!AK$117</f>
        <v>34</v>
      </c>
      <c r="H33" s="17">
        <f>+'Encuesta Ok trabajo bruto 1'!AK$118</f>
        <v>33</v>
      </c>
      <c r="I33" s="17">
        <f>+'Encuesta Ok trabajo bruto 1'!AK$119</f>
        <v>19</v>
      </c>
      <c r="J33" s="117">
        <f>+'Encuesta Ok trabajo bruto 1'!AK$120</f>
        <v>8</v>
      </c>
      <c r="K33" s="120">
        <f t="shared" si="0"/>
        <v>109</v>
      </c>
      <c r="N33" s="241" t="s">
        <v>326</v>
      </c>
      <c r="O33" s="16">
        <f t="shared" si="10"/>
        <v>0</v>
      </c>
      <c r="P33" s="17">
        <f t="shared" si="11"/>
        <v>65</v>
      </c>
      <c r="Q33" s="17">
        <f t="shared" si="12"/>
        <v>136</v>
      </c>
      <c r="R33" s="17">
        <f t="shared" si="13"/>
        <v>99</v>
      </c>
      <c r="S33" s="17">
        <f t="shared" si="14"/>
        <v>38</v>
      </c>
      <c r="T33" s="18">
        <f t="shared" si="15"/>
        <v>8</v>
      </c>
      <c r="U33" s="127">
        <f t="shared" si="16"/>
        <v>346</v>
      </c>
      <c r="V33" s="134"/>
      <c r="W33" s="134">
        <f t="shared" si="17"/>
        <v>535</v>
      </c>
      <c r="X33" s="134"/>
      <c r="Y33" s="134"/>
      <c r="Z33" s="134"/>
      <c r="AA33" s="134"/>
      <c r="AB33" s="134"/>
      <c r="AC33" s="13"/>
      <c r="AD33" s="16">
        <f t="shared" si="2"/>
        <v>1.834862385321101</v>
      </c>
      <c r="AE33" s="17">
        <f t="shared" si="3"/>
        <v>11.926605504587156</v>
      </c>
      <c r="AF33" s="17">
        <f t="shared" si="4"/>
        <v>31.192660550458715</v>
      </c>
      <c r="AG33" s="17">
        <f t="shared" si="5"/>
        <v>30.275229357798164</v>
      </c>
      <c r="AH33" s="17">
        <f t="shared" si="6"/>
        <v>17.431192660550458</v>
      </c>
      <c r="AI33" s="18">
        <f t="shared" si="7"/>
        <v>7.339449541284404</v>
      </c>
      <c r="AJ33" s="127">
        <f t="shared" si="8"/>
        <v>100</v>
      </c>
    </row>
    <row r="34" spans="1:36" s="14" customFormat="1" ht="28.5">
      <c r="A34" s="266" t="s">
        <v>10</v>
      </c>
      <c r="B34" s="214"/>
      <c r="C34" s="25">
        <f t="shared" si="9"/>
        <v>26</v>
      </c>
      <c r="D34" s="108" t="s">
        <v>50</v>
      </c>
      <c r="E34" s="16">
        <f>+'Encuesta Ok trabajo bruto 1'!AL$121</f>
        <v>2</v>
      </c>
      <c r="F34" s="17">
        <f>+'Encuesta Ok trabajo bruto 1'!AK$116</f>
        <v>13</v>
      </c>
      <c r="G34" s="17">
        <f>+'Encuesta Ok trabajo bruto 1'!AK$117</f>
        <v>34</v>
      </c>
      <c r="H34" s="17">
        <f>+'Encuesta Ok trabajo bruto 1'!AK$118</f>
        <v>33</v>
      </c>
      <c r="I34" s="17">
        <f>+'Encuesta Ok trabajo bruto 1'!AK$119</f>
        <v>19</v>
      </c>
      <c r="J34" s="117">
        <f>+'Encuesta Ok trabajo bruto 1'!AK$120</f>
        <v>8</v>
      </c>
      <c r="K34" s="120">
        <f t="shared" si="0"/>
        <v>109</v>
      </c>
      <c r="N34" s="237" t="s">
        <v>327</v>
      </c>
      <c r="O34" s="16">
        <f t="shared" si="10"/>
        <v>0</v>
      </c>
      <c r="P34" s="17">
        <f t="shared" si="11"/>
        <v>13</v>
      </c>
      <c r="Q34" s="17">
        <f t="shared" si="12"/>
        <v>68</v>
      </c>
      <c r="R34" s="17">
        <f t="shared" si="13"/>
        <v>99</v>
      </c>
      <c r="S34" s="17">
        <f t="shared" si="14"/>
        <v>76</v>
      </c>
      <c r="T34" s="18">
        <f t="shared" si="15"/>
        <v>40</v>
      </c>
      <c r="U34" s="127">
        <f t="shared" si="16"/>
        <v>296</v>
      </c>
      <c r="V34" s="134"/>
      <c r="W34" s="134">
        <f t="shared" si="17"/>
        <v>535</v>
      </c>
      <c r="X34" s="134"/>
      <c r="Y34" s="134"/>
      <c r="Z34" s="134"/>
      <c r="AA34" s="134"/>
      <c r="AB34" s="134"/>
      <c r="AC34" s="13"/>
      <c r="AD34" s="16">
        <f t="shared" si="2"/>
        <v>1.834862385321101</v>
      </c>
      <c r="AE34" s="17">
        <f t="shared" si="3"/>
        <v>11.926605504587156</v>
      </c>
      <c r="AF34" s="17">
        <f t="shared" si="4"/>
        <v>31.192660550458715</v>
      </c>
      <c r="AG34" s="17">
        <f t="shared" si="5"/>
        <v>30.275229357798164</v>
      </c>
      <c r="AH34" s="17">
        <f t="shared" si="6"/>
        <v>17.431192660550458</v>
      </c>
      <c r="AI34" s="18">
        <f t="shared" si="7"/>
        <v>7.339449541284404</v>
      </c>
      <c r="AJ34" s="127">
        <f t="shared" si="8"/>
        <v>100</v>
      </c>
    </row>
    <row r="35" spans="1:36" s="19" customFormat="1" ht="15.75" thickBot="1">
      <c r="A35" s="267"/>
      <c r="B35" s="215"/>
      <c r="C35" s="24">
        <f t="shared" si="9"/>
        <v>27</v>
      </c>
      <c r="D35" s="105" t="s">
        <v>51</v>
      </c>
      <c r="E35" s="16">
        <f>+'Encuesta Ok trabajo bruto 1'!AM$121</f>
        <v>0</v>
      </c>
      <c r="F35" s="17">
        <f>+'Encuesta Ok trabajo bruto 1'!AM$116</f>
        <v>6</v>
      </c>
      <c r="G35" s="17">
        <f>+'Encuesta Ok trabajo bruto 1'!AM$117</f>
        <v>24</v>
      </c>
      <c r="H35" s="17">
        <f>+'Encuesta Ok trabajo bruto 1'!AM$118</f>
        <v>20</v>
      </c>
      <c r="I35" s="17">
        <f>+'Encuesta Ok trabajo bruto 1'!AM$119</f>
        <v>44</v>
      </c>
      <c r="J35" s="117">
        <f>+'Encuesta Ok trabajo bruto 1'!AM$120</f>
        <v>15</v>
      </c>
      <c r="K35" s="120">
        <f t="shared" si="0"/>
        <v>109</v>
      </c>
      <c r="N35" s="237" t="s">
        <v>327</v>
      </c>
      <c r="O35" s="16">
        <f t="shared" si="10"/>
        <v>0</v>
      </c>
      <c r="P35" s="17">
        <f t="shared" si="11"/>
        <v>6</v>
      </c>
      <c r="Q35" s="17">
        <f t="shared" si="12"/>
        <v>48</v>
      </c>
      <c r="R35" s="17">
        <f t="shared" si="13"/>
        <v>60</v>
      </c>
      <c r="S35" s="17">
        <f t="shared" si="14"/>
        <v>176</v>
      </c>
      <c r="T35" s="18">
        <f t="shared" si="15"/>
        <v>75</v>
      </c>
      <c r="U35" s="127">
        <f t="shared" si="16"/>
        <v>365</v>
      </c>
      <c r="V35" s="134"/>
      <c r="W35" s="134">
        <f t="shared" si="17"/>
        <v>545</v>
      </c>
      <c r="X35" s="134"/>
      <c r="Y35" s="134"/>
      <c r="Z35" s="134"/>
      <c r="AA35" s="134"/>
      <c r="AB35" s="134"/>
      <c r="AC35" s="13"/>
      <c r="AD35" s="16">
        <f t="shared" si="2"/>
        <v>0</v>
      </c>
      <c r="AE35" s="17">
        <f t="shared" si="3"/>
        <v>5.504587155963303</v>
      </c>
      <c r="AF35" s="17">
        <f t="shared" si="4"/>
        <v>22.01834862385321</v>
      </c>
      <c r="AG35" s="17">
        <f t="shared" si="5"/>
        <v>18.34862385321101</v>
      </c>
      <c r="AH35" s="17">
        <f t="shared" si="6"/>
        <v>40.36697247706422</v>
      </c>
      <c r="AI35" s="18">
        <f t="shared" si="7"/>
        <v>13.761467889908257</v>
      </c>
      <c r="AJ35" s="127">
        <f t="shared" si="8"/>
        <v>100</v>
      </c>
    </row>
    <row r="36" spans="1:36" s="14" customFormat="1" ht="28.5">
      <c r="A36" s="264" t="s">
        <v>12</v>
      </c>
      <c r="B36" s="214"/>
      <c r="C36" s="25">
        <f t="shared" si="9"/>
        <v>28</v>
      </c>
      <c r="D36" s="108" t="s">
        <v>52</v>
      </c>
      <c r="E36" s="16">
        <f>+'Encuesta Ok trabajo bruto 1'!AN$121</f>
        <v>1</v>
      </c>
      <c r="F36" s="17">
        <f>+'Encuesta Ok trabajo bruto 1'!AN$116</f>
        <v>20</v>
      </c>
      <c r="G36" s="17">
        <f>+'Encuesta Ok trabajo bruto 1'!AN$117</f>
        <v>26</v>
      </c>
      <c r="H36" s="17">
        <f>+'Encuesta Ok trabajo bruto 1'!AN$118</f>
        <v>26</v>
      </c>
      <c r="I36" s="17">
        <f>+'Encuesta Ok trabajo bruto 1'!AN$119</f>
        <v>28</v>
      </c>
      <c r="J36" s="117">
        <f>+'Encuesta Ok trabajo bruto 1'!AN$120</f>
        <v>8</v>
      </c>
      <c r="K36" s="120">
        <f t="shared" si="0"/>
        <v>109</v>
      </c>
      <c r="N36" s="237" t="s">
        <v>327</v>
      </c>
      <c r="O36" s="16">
        <f t="shared" si="10"/>
        <v>0</v>
      </c>
      <c r="P36" s="17">
        <f t="shared" si="11"/>
        <v>20</v>
      </c>
      <c r="Q36" s="17">
        <f t="shared" si="12"/>
        <v>52</v>
      </c>
      <c r="R36" s="17">
        <f t="shared" si="13"/>
        <v>78</v>
      </c>
      <c r="S36" s="17">
        <f t="shared" si="14"/>
        <v>112</v>
      </c>
      <c r="T36" s="18">
        <f t="shared" si="15"/>
        <v>40</v>
      </c>
      <c r="U36" s="127">
        <f t="shared" si="16"/>
        <v>302</v>
      </c>
      <c r="V36" s="134"/>
      <c r="W36" s="134">
        <f t="shared" si="17"/>
        <v>540</v>
      </c>
      <c r="X36" s="134"/>
      <c r="Y36" s="134"/>
      <c r="Z36" s="134"/>
      <c r="AA36" s="134"/>
      <c r="AB36" s="134"/>
      <c r="AC36" s="13"/>
      <c r="AD36" s="16">
        <f t="shared" si="2"/>
        <v>0.9174311926605505</v>
      </c>
      <c r="AE36" s="17">
        <f t="shared" si="3"/>
        <v>18.34862385321101</v>
      </c>
      <c r="AF36" s="17">
        <f t="shared" si="4"/>
        <v>23.853211009174313</v>
      </c>
      <c r="AG36" s="17">
        <f t="shared" si="5"/>
        <v>23.853211009174313</v>
      </c>
      <c r="AH36" s="17">
        <f t="shared" si="6"/>
        <v>25.68807339449541</v>
      </c>
      <c r="AI36" s="18">
        <f t="shared" si="7"/>
        <v>7.339449541284404</v>
      </c>
      <c r="AJ36" s="127">
        <f t="shared" si="8"/>
        <v>100</v>
      </c>
    </row>
    <row r="37" spans="1:36" s="19" customFormat="1" ht="15.75" thickBot="1">
      <c r="A37" s="265"/>
      <c r="B37" s="215"/>
      <c r="C37" s="24">
        <f t="shared" si="9"/>
        <v>29</v>
      </c>
      <c r="D37" s="105" t="s">
        <v>53</v>
      </c>
      <c r="E37" s="16">
        <f>+'Encuesta Ok trabajo bruto 1'!AO$121</f>
        <v>0</v>
      </c>
      <c r="F37" s="17">
        <f>+'Encuesta Ok trabajo bruto 1'!AO$116</f>
        <v>10</v>
      </c>
      <c r="G37" s="17">
        <f>+'Encuesta Ok trabajo bruto 1'!AO$117</f>
        <v>9</v>
      </c>
      <c r="H37" s="17">
        <f>+'Encuesta Ok trabajo bruto 1'!AO$118</f>
        <v>26</v>
      </c>
      <c r="I37" s="17">
        <f>+'Encuesta Ok trabajo bruto 1'!AO$119</f>
        <v>44</v>
      </c>
      <c r="J37" s="117">
        <f>+'Encuesta Ok trabajo bruto 1'!AO$120</f>
        <v>20</v>
      </c>
      <c r="K37" s="120">
        <f t="shared" si="0"/>
        <v>109</v>
      </c>
      <c r="N37" s="237" t="s">
        <v>327</v>
      </c>
      <c r="O37" s="16">
        <f t="shared" si="10"/>
        <v>0</v>
      </c>
      <c r="P37" s="17">
        <f t="shared" si="11"/>
        <v>10</v>
      </c>
      <c r="Q37" s="17">
        <f t="shared" si="12"/>
        <v>18</v>
      </c>
      <c r="R37" s="17">
        <f t="shared" si="13"/>
        <v>78</v>
      </c>
      <c r="S37" s="17">
        <f t="shared" si="14"/>
        <v>176</v>
      </c>
      <c r="T37" s="18">
        <f t="shared" si="15"/>
        <v>100</v>
      </c>
      <c r="U37" s="127">
        <f t="shared" si="16"/>
        <v>382</v>
      </c>
      <c r="V37" s="134"/>
      <c r="W37" s="134">
        <f t="shared" si="17"/>
        <v>545</v>
      </c>
      <c r="X37" s="134"/>
      <c r="Y37" s="134"/>
      <c r="Z37" s="134"/>
      <c r="AA37" s="134"/>
      <c r="AB37" s="134"/>
      <c r="AC37" s="13"/>
      <c r="AD37" s="16">
        <f t="shared" si="2"/>
        <v>0</v>
      </c>
      <c r="AE37" s="17">
        <f t="shared" si="3"/>
        <v>9.174311926605505</v>
      </c>
      <c r="AF37" s="17">
        <f t="shared" si="4"/>
        <v>8.256880733944953</v>
      </c>
      <c r="AG37" s="17">
        <f t="shared" si="5"/>
        <v>23.853211009174313</v>
      </c>
      <c r="AH37" s="17">
        <f t="shared" si="6"/>
        <v>40.36697247706422</v>
      </c>
      <c r="AI37" s="18">
        <f t="shared" si="7"/>
        <v>18.34862385321101</v>
      </c>
      <c r="AJ37" s="127">
        <f t="shared" si="8"/>
        <v>100</v>
      </c>
    </row>
    <row r="38" spans="1:36" s="14" customFormat="1" ht="15">
      <c r="A38" s="259" t="s">
        <v>27</v>
      </c>
      <c r="B38" s="214"/>
      <c r="C38" s="25">
        <f t="shared" si="9"/>
        <v>30</v>
      </c>
      <c r="D38" s="184" t="s">
        <v>30</v>
      </c>
      <c r="E38" s="16">
        <f>+'Encuesta Ok trabajo bruto 1'!AP$121</f>
        <v>0</v>
      </c>
      <c r="F38" s="17">
        <f>+'Encuesta Ok trabajo bruto 1'!AP$116</f>
        <v>0</v>
      </c>
      <c r="G38" s="17">
        <f>+'Encuesta Ok trabajo bruto 1'!AP$117</f>
        <v>4</v>
      </c>
      <c r="H38" s="17">
        <f>+'Encuesta Ok trabajo bruto 1'!AP$118</f>
        <v>6</v>
      </c>
      <c r="I38" s="17">
        <f>+'Encuesta Ok trabajo bruto 1'!AP$119</f>
        <v>52</v>
      </c>
      <c r="J38" s="117">
        <f>+'Encuesta Ok trabajo bruto 1'!AP$120</f>
        <v>47</v>
      </c>
      <c r="K38" s="120">
        <f t="shared" si="0"/>
        <v>109</v>
      </c>
      <c r="N38" s="237" t="s">
        <v>327</v>
      </c>
      <c r="O38" s="16">
        <f t="shared" si="10"/>
        <v>0</v>
      </c>
      <c r="P38" s="17">
        <f t="shared" si="11"/>
        <v>0</v>
      </c>
      <c r="Q38" s="17">
        <f t="shared" si="12"/>
        <v>8</v>
      </c>
      <c r="R38" s="17">
        <f t="shared" si="13"/>
        <v>18</v>
      </c>
      <c r="S38" s="17">
        <f t="shared" si="14"/>
        <v>208</v>
      </c>
      <c r="T38" s="18">
        <f t="shared" si="15"/>
        <v>235</v>
      </c>
      <c r="U38" s="127">
        <f t="shared" si="16"/>
        <v>469</v>
      </c>
      <c r="V38" s="134"/>
      <c r="W38" s="134">
        <f t="shared" si="17"/>
        <v>545</v>
      </c>
      <c r="X38" s="134"/>
      <c r="Y38" s="134"/>
      <c r="Z38" s="134"/>
      <c r="AA38" s="134"/>
      <c r="AB38" s="134"/>
      <c r="AC38" s="13"/>
      <c r="AD38" s="16">
        <f t="shared" si="2"/>
        <v>0</v>
      </c>
      <c r="AE38" s="17">
        <f t="shared" si="3"/>
        <v>0</v>
      </c>
      <c r="AF38" s="17">
        <f t="shared" si="4"/>
        <v>3.669724770642202</v>
      </c>
      <c r="AG38" s="17">
        <f t="shared" si="5"/>
        <v>5.504587155963303</v>
      </c>
      <c r="AH38" s="17">
        <f t="shared" si="6"/>
        <v>47.706422018348626</v>
      </c>
      <c r="AI38" s="18">
        <f t="shared" si="7"/>
        <v>43.11926605504587</v>
      </c>
      <c r="AJ38" s="127">
        <f t="shared" si="8"/>
        <v>100</v>
      </c>
    </row>
    <row r="39" spans="1:36" s="19" customFormat="1" ht="15">
      <c r="A39" s="259"/>
      <c r="B39" s="216"/>
      <c r="C39" s="16">
        <f t="shared" si="9"/>
        <v>31</v>
      </c>
      <c r="D39" s="110" t="s">
        <v>32</v>
      </c>
      <c r="E39" s="16">
        <f>+'Encuesta Ok trabajo bruto 1'!AQ$121</f>
        <v>0</v>
      </c>
      <c r="F39" s="17">
        <f>+'Encuesta Ok trabajo bruto 1'!AQ$116</f>
        <v>3</v>
      </c>
      <c r="G39" s="17">
        <f>+'Encuesta Ok trabajo bruto 1'!AQ$117</f>
        <v>3</v>
      </c>
      <c r="H39" s="17">
        <f>+'Encuesta Ok trabajo bruto 1'!AQ$118</f>
        <v>7</v>
      </c>
      <c r="I39" s="17">
        <f>+'Encuesta Ok trabajo bruto 1'!AQ$119</f>
        <v>62</v>
      </c>
      <c r="J39" s="117">
        <f>+'Encuesta Ok trabajo bruto 1'!AQ$120</f>
        <v>34</v>
      </c>
      <c r="K39" s="120">
        <f t="shared" si="0"/>
        <v>109</v>
      </c>
      <c r="N39" s="237" t="s">
        <v>327</v>
      </c>
      <c r="O39" s="16">
        <f t="shared" si="10"/>
        <v>0</v>
      </c>
      <c r="P39" s="17">
        <f t="shared" si="11"/>
        <v>3</v>
      </c>
      <c r="Q39" s="17">
        <f t="shared" si="12"/>
        <v>6</v>
      </c>
      <c r="R39" s="17">
        <f t="shared" si="13"/>
        <v>21</v>
      </c>
      <c r="S39" s="17">
        <f t="shared" si="14"/>
        <v>248</v>
      </c>
      <c r="T39" s="18">
        <f t="shared" si="15"/>
        <v>170</v>
      </c>
      <c r="U39" s="127">
        <f t="shared" si="16"/>
        <v>448</v>
      </c>
      <c r="V39" s="134"/>
      <c r="W39" s="134">
        <f t="shared" si="17"/>
        <v>545</v>
      </c>
      <c r="X39" s="134"/>
      <c r="Y39" s="134"/>
      <c r="Z39" s="134"/>
      <c r="AA39" s="134"/>
      <c r="AB39" s="134"/>
      <c r="AC39" s="13"/>
      <c r="AD39" s="16">
        <f t="shared" si="2"/>
        <v>0</v>
      </c>
      <c r="AE39" s="17">
        <f t="shared" si="3"/>
        <v>2.7522935779816513</v>
      </c>
      <c r="AF39" s="17">
        <f t="shared" si="4"/>
        <v>2.7522935779816513</v>
      </c>
      <c r="AG39" s="17">
        <f t="shared" si="5"/>
        <v>6.422018348623853</v>
      </c>
      <c r="AH39" s="17">
        <f t="shared" si="6"/>
        <v>56.88073394495413</v>
      </c>
      <c r="AI39" s="18">
        <f t="shared" si="7"/>
        <v>31.192660550458715</v>
      </c>
      <c r="AJ39" s="127">
        <f t="shared" si="8"/>
        <v>100</v>
      </c>
    </row>
    <row r="40" spans="1:36" s="14" customFormat="1" ht="15">
      <c r="A40" s="259"/>
      <c r="B40" s="216"/>
      <c r="C40" s="16">
        <f t="shared" si="9"/>
        <v>32</v>
      </c>
      <c r="D40" s="226" t="s">
        <v>33</v>
      </c>
      <c r="E40" s="16">
        <f>+'Encuesta Ok trabajo bruto 1'!AR$121</f>
        <v>3</v>
      </c>
      <c r="F40" s="17">
        <f>+'Encuesta Ok trabajo bruto 1'!AR$116</f>
        <v>44</v>
      </c>
      <c r="G40" s="17">
        <f>+'Encuesta Ok trabajo bruto 1'!AR$117</f>
        <v>44</v>
      </c>
      <c r="H40" s="17">
        <f>+'Encuesta Ok trabajo bruto 1'!AR$118</f>
        <v>13</v>
      </c>
      <c r="I40" s="17">
        <f>+'Encuesta Ok trabajo bruto 1'!AR$119</f>
        <v>2</v>
      </c>
      <c r="J40" s="117">
        <f>+'Encuesta Ok trabajo bruto 1'!AR$120</f>
        <v>3</v>
      </c>
      <c r="K40" s="120">
        <f t="shared" si="0"/>
        <v>109</v>
      </c>
      <c r="N40" s="241" t="s">
        <v>326</v>
      </c>
      <c r="O40" s="16">
        <f t="shared" si="10"/>
        <v>0</v>
      </c>
      <c r="P40" s="17">
        <f t="shared" si="11"/>
        <v>220</v>
      </c>
      <c r="Q40" s="17">
        <f t="shared" si="12"/>
        <v>176</v>
      </c>
      <c r="R40" s="17">
        <f t="shared" si="13"/>
        <v>39</v>
      </c>
      <c r="S40" s="17">
        <f t="shared" si="14"/>
        <v>4</v>
      </c>
      <c r="T40" s="18">
        <f t="shared" si="15"/>
        <v>3</v>
      </c>
      <c r="U40" s="127">
        <f t="shared" si="16"/>
        <v>442</v>
      </c>
      <c r="V40" s="134"/>
      <c r="W40" s="134">
        <f t="shared" si="17"/>
        <v>530</v>
      </c>
      <c r="X40" s="134"/>
      <c r="Y40" s="134"/>
      <c r="Z40" s="134"/>
      <c r="AA40" s="134"/>
      <c r="AB40" s="134"/>
      <c r="AC40" s="13"/>
      <c r="AD40" s="16">
        <f t="shared" si="2"/>
        <v>2.7522935779816513</v>
      </c>
      <c r="AE40" s="17">
        <f t="shared" si="3"/>
        <v>40.36697247706422</v>
      </c>
      <c r="AF40" s="17">
        <f t="shared" si="4"/>
        <v>40.36697247706422</v>
      </c>
      <c r="AG40" s="17">
        <f t="shared" si="5"/>
        <v>11.926605504587156</v>
      </c>
      <c r="AH40" s="17">
        <f t="shared" si="6"/>
        <v>1.834862385321101</v>
      </c>
      <c r="AI40" s="18">
        <f t="shared" si="7"/>
        <v>2.7522935779816513</v>
      </c>
      <c r="AJ40" s="127">
        <f t="shared" si="8"/>
        <v>100</v>
      </c>
    </row>
    <row r="41" spans="1:36" s="19" customFormat="1" ht="15">
      <c r="A41" s="259"/>
      <c r="B41" s="216"/>
      <c r="C41" s="16">
        <f t="shared" si="9"/>
        <v>33</v>
      </c>
      <c r="D41" s="110" t="s">
        <v>29</v>
      </c>
      <c r="E41" s="16">
        <f>+'Encuesta Ok trabajo bruto 1'!AS$121</f>
        <v>0</v>
      </c>
      <c r="F41" s="17">
        <f>+'Encuesta Ok trabajo bruto 1'!AS$116</f>
        <v>10</v>
      </c>
      <c r="G41" s="17">
        <f>+'Encuesta Ok trabajo bruto 1'!AS$117</f>
        <v>18</v>
      </c>
      <c r="H41" s="17">
        <f>+'Encuesta Ok trabajo bruto 1'!AS$118</f>
        <v>27</v>
      </c>
      <c r="I41" s="17">
        <f>+'Encuesta Ok trabajo bruto 1'!AS$119</f>
        <v>44</v>
      </c>
      <c r="J41" s="117">
        <f>+'Encuesta Ok trabajo bruto 1'!AS$120</f>
        <v>10</v>
      </c>
      <c r="K41" s="120">
        <f t="shared" si="0"/>
        <v>109</v>
      </c>
      <c r="N41" s="237" t="s">
        <v>327</v>
      </c>
      <c r="O41" s="16">
        <f t="shared" si="10"/>
        <v>0</v>
      </c>
      <c r="P41" s="17">
        <f t="shared" si="11"/>
        <v>10</v>
      </c>
      <c r="Q41" s="17">
        <f t="shared" si="12"/>
        <v>36</v>
      </c>
      <c r="R41" s="17">
        <f t="shared" si="13"/>
        <v>81</v>
      </c>
      <c r="S41" s="17">
        <f t="shared" si="14"/>
        <v>176</v>
      </c>
      <c r="T41" s="18">
        <f t="shared" si="15"/>
        <v>50</v>
      </c>
      <c r="U41" s="127">
        <f t="shared" si="16"/>
        <v>353</v>
      </c>
      <c r="V41" s="134"/>
      <c r="W41" s="134">
        <f t="shared" si="17"/>
        <v>545</v>
      </c>
      <c r="X41" s="134"/>
      <c r="Y41" s="134"/>
      <c r="Z41" s="134"/>
      <c r="AA41" s="134"/>
      <c r="AB41" s="134"/>
      <c r="AC41" s="13"/>
      <c r="AD41" s="16">
        <f t="shared" si="2"/>
        <v>0</v>
      </c>
      <c r="AE41" s="17">
        <f t="shared" si="3"/>
        <v>9.174311926605505</v>
      </c>
      <c r="AF41" s="17">
        <f t="shared" si="4"/>
        <v>16.513761467889907</v>
      </c>
      <c r="AG41" s="17">
        <f t="shared" si="5"/>
        <v>24.770642201834864</v>
      </c>
      <c r="AH41" s="17">
        <f t="shared" si="6"/>
        <v>40.36697247706422</v>
      </c>
      <c r="AI41" s="18">
        <f t="shared" si="7"/>
        <v>9.174311926605505</v>
      </c>
      <c r="AJ41" s="127">
        <f t="shared" si="8"/>
        <v>100</v>
      </c>
    </row>
    <row r="42" spans="1:36" s="14" customFormat="1" ht="15.75" thickBot="1">
      <c r="A42" s="261"/>
      <c r="B42" s="215"/>
      <c r="C42" s="24">
        <f t="shared" si="9"/>
        <v>34</v>
      </c>
      <c r="D42" s="227" t="s">
        <v>31</v>
      </c>
      <c r="E42" s="16">
        <f>+'Encuesta Ok trabajo bruto 1'!AT$121</f>
        <v>1</v>
      </c>
      <c r="F42" s="17">
        <f>+'Encuesta Ok trabajo bruto 1'!AT$116</f>
        <v>26</v>
      </c>
      <c r="G42" s="17">
        <f>+'Encuesta Ok trabajo bruto 1'!AT$117</f>
        <v>38</v>
      </c>
      <c r="H42" s="17">
        <f>+'Encuesta Ok trabajo bruto 1'!AT$118</f>
        <v>22</v>
      </c>
      <c r="I42" s="17">
        <f>+'Encuesta Ok trabajo bruto 1'!AT$119</f>
        <v>17</v>
      </c>
      <c r="J42" s="117">
        <f>+'Encuesta Ok trabajo bruto 1'!AT$120</f>
        <v>5</v>
      </c>
      <c r="K42" s="120">
        <f t="shared" si="0"/>
        <v>109</v>
      </c>
      <c r="N42" s="241" t="s">
        <v>326</v>
      </c>
      <c r="O42" s="16">
        <f t="shared" si="10"/>
        <v>0</v>
      </c>
      <c r="P42" s="17">
        <f t="shared" si="11"/>
        <v>130</v>
      </c>
      <c r="Q42" s="17">
        <f t="shared" si="12"/>
        <v>152</v>
      </c>
      <c r="R42" s="17">
        <f t="shared" si="13"/>
        <v>66</v>
      </c>
      <c r="S42" s="17">
        <f t="shared" si="14"/>
        <v>34</v>
      </c>
      <c r="T42" s="18">
        <f t="shared" si="15"/>
        <v>5</v>
      </c>
      <c r="U42" s="127">
        <f t="shared" si="16"/>
        <v>387</v>
      </c>
      <c r="V42" s="134"/>
      <c r="W42" s="134">
        <f t="shared" si="17"/>
        <v>540</v>
      </c>
      <c r="X42" s="134"/>
      <c r="Y42" s="134"/>
      <c r="Z42" s="134"/>
      <c r="AA42" s="134"/>
      <c r="AB42" s="134"/>
      <c r="AC42" s="13"/>
      <c r="AD42" s="16">
        <f t="shared" si="2"/>
        <v>0.9174311926605505</v>
      </c>
      <c r="AE42" s="17">
        <f t="shared" si="3"/>
        <v>23.853211009174313</v>
      </c>
      <c r="AF42" s="17">
        <f t="shared" si="4"/>
        <v>34.862385321100916</v>
      </c>
      <c r="AG42" s="17">
        <f t="shared" si="5"/>
        <v>20.18348623853211</v>
      </c>
      <c r="AH42" s="17">
        <f t="shared" si="6"/>
        <v>15.596330275229358</v>
      </c>
      <c r="AI42" s="18">
        <f t="shared" si="7"/>
        <v>4.587155963302752</v>
      </c>
      <c r="AJ42" s="127">
        <f t="shared" si="8"/>
        <v>100</v>
      </c>
    </row>
    <row r="43" spans="1:36" s="19" customFormat="1" ht="15">
      <c r="A43" s="264" t="s">
        <v>13</v>
      </c>
      <c r="B43" s="214"/>
      <c r="C43" s="10">
        <f t="shared" si="9"/>
        <v>35</v>
      </c>
      <c r="D43" s="104" t="s">
        <v>54</v>
      </c>
      <c r="E43" s="16">
        <f>+'Encuesta Ok trabajo bruto 1'!AU$121</f>
        <v>1</v>
      </c>
      <c r="F43" s="17">
        <f>+'Encuesta Ok trabajo bruto 1'!AU$116</f>
        <v>23</v>
      </c>
      <c r="G43" s="17">
        <f>+'Encuesta Ok trabajo bruto 1'!AU$117</f>
        <v>33</v>
      </c>
      <c r="H43" s="17">
        <f>+'Encuesta Ok trabajo bruto 1'!AU$118</f>
        <v>27</v>
      </c>
      <c r="I43" s="17">
        <f>+'Encuesta Ok trabajo bruto 1'!AU$119</f>
        <v>19</v>
      </c>
      <c r="J43" s="117">
        <f>+'Encuesta Ok trabajo bruto 1'!AU$120</f>
        <v>6</v>
      </c>
      <c r="K43" s="120">
        <f t="shared" si="0"/>
        <v>109</v>
      </c>
      <c r="N43" s="237" t="s">
        <v>327</v>
      </c>
      <c r="O43" s="16">
        <f t="shared" si="10"/>
        <v>0</v>
      </c>
      <c r="P43" s="17">
        <f t="shared" si="11"/>
        <v>23</v>
      </c>
      <c r="Q43" s="17">
        <f t="shared" si="12"/>
        <v>66</v>
      </c>
      <c r="R43" s="17">
        <f t="shared" si="13"/>
        <v>81</v>
      </c>
      <c r="S43" s="17">
        <f t="shared" si="14"/>
        <v>76</v>
      </c>
      <c r="T43" s="18">
        <f t="shared" si="15"/>
        <v>30</v>
      </c>
      <c r="U43" s="127">
        <f t="shared" si="16"/>
        <v>276</v>
      </c>
      <c r="V43" s="134"/>
      <c r="W43" s="134">
        <f t="shared" si="17"/>
        <v>540</v>
      </c>
      <c r="X43" s="134"/>
      <c r="Y43" s="134"/>
      <c r="Z43" s="134"/>
      <c r="AA43" s="134"/>
      <c r="AB43" s="134"/>
      <c r="AC43" s="13"/>
      <c r="AD43" s="16">
        <f t="shared" si="2"/>
        <v>0.9174311926605505</v>
      </c>
      <c r="AE43" s="17">
        <f t="shared" si="3"/>
        <v>21.10091743119266</v>
      </c>
      <c r="AF43" s="17">
        <f t="shared" si="4"/>
        <v>30.275229357798164</v>
      </c>
      <c r="AG43" s="17">
        <f t="shared" si="5"/>
        <v>24.770642201834864</v>
      </c>
      <c r="AH43" s="17">
        <f t="shared" si="6"/>
        <v>17.431192660550458</v>
      </c>
      <c r="AI43" s="18">
        <f t="shared" si="7"/>
        <v>5.504587155963303</v>
      </c>
      <c r="AJ43" s="127">
        <f t="shared" si="8"/>
        <v>100.00000000000001</v>
      </c>
    </row>
    <row r="44" spans="1:36" s="14" customFormat="1" ht="15.75" thickBot="1">
      <c r="A44" s="265"/>
      <c r="B44" s="215"/>
      <c r="C44" s="24">
        <f t="shared" si="9"/>
        <v>36</v>
      </c>
      <c r="D44" s="105" t="s">
        <v>14</v>
      </c>
      <c r="E44" s="16">
        <f>+'Encuesta Ok trabajo bruto 1'!AV$121</f>
        <v>2</v>
      </c>
      <c r="F44" s="17">
        <f>+'Encuesta Ok trabajo bruto 1'!AV$116</f>
        <v>28</v>
      </c>
      <c r="G44" s="17">
        <f>+'Encuesta Ok trabajo bruto 1'!AV$117</f>
        <v>27</v>
      </c>
      <c r="H44" s="17">
        <f>+'Encuesta Ok trabajo bruto 1'!AV$118</f>
        <v>27</v>
      </c>
      <c r="I44" s="17">
        <f>+'Encuesta Ok trabajo bruto 1'!AV$119</f>
        <v>17</v>
      </c>
      <c r="J44" s="117">
        <f>+'Encuesta Ok trabajo bruto 1'!AV$120</f>
        <v>8</v>
      </c>
      <c r="K44" s="120">
        <f t="shared" si="0"/>
        <v>109</v>
      </c>
      <c r="N44" s="237" t="s">
        <v>327</v>
      </c>
      <c r="O44" s="16">
        <f t="shared" si="10"/>
        <v>0</v>
      </c>
      <c r="P44" s="17">
        <f t="shared" si="11"/>
        <v>28</v>
      </c>
      <c r="Q44" s="17">
        <f t="shared" si="12"/>
        <v>54</v>
      </c>
      <c r="R44" s="17">
        <f t="shared" si="13"/>
        <v>81</v>
      </c>
      <c r="S44" s="17">
        <f t="shared" si="14"/>
        <v>68</v>
      </c>
      <c r="T44" s="18">
        <f t="shared" si="15"/>
        <v>40</v>
      </c>
      <c r="U44" s="127">
        <f t="shared" si="16"/>
        <v>271</v>
      </c>
      <c r="V44" s="134"/>
      <c r="W44" s="134">
        <f t="shared" si="17"/>
        <v>535</v>
      </c>
      <c r="X44" s="134"/>
      <c r="Y44" s="134"/>
      <c r="Z44" s="134"/>
      <c r="AA44" s="134"/>
      <c r="AB44" s="134"/>
      <c r="AC44" s="13"/>
      <c r="AD44" s="16">
        <f t="shared" si="2"/>
        <v>1.834862385321101</v>
      </c>
      <c r="AE44" s="17">
        <f t="shared" si="3"/>
        <v>25.68807339449541</v>
      </c>
      <c r="AF44" s="17">
        <f t="shared" si="4"/>
        <v>24.770642201834864</v>
      </c>
      <c r="AG44" s="17">
        <f t="shared" si="5"/>
        <v>24.770642201834864</v>
      </c>
      <c r="AH44" s="17">
        <f t="shared" si="6"/>
        <v>15.596330275229358</v>
      </c>
      <c r="AI44" s="18">
        <f t="shared" si="7"/>
        <v>7.339449541284404</v>
      </c>
      <c r="AJ44" s="127">
        <f t="shared" si="8"/>
        <v>100.00000000000001</v>
      </c>
    </row>
    <row r="45" spans="1:36" s="19" customFormat="1" ht="15">
      <c r="A45" s="264" t="s">
        <v>15</v>
      </c>
      <c r="B45" s="214"/>
      <c r="C45" s="25">
        <f t="shared" si="9"/>
        <v>37</v>
      </c>
      <c r="D45" s="108" t="s">
        <v>55</v>
      </c>
      <c r="E45" s="16">
        <f>+'Encuesta Ok trabajo bruto 1'!AW$121</f>
        <v>2</v>
      </c>
      <c r="F45" s="17">
        <f>+'Encuesta Ok trabajo bruto 1'!AW$116</f>
        <v>12</v>
      </c>
      <c r="G45" s="17">
        <f>+'Encuesta Ok trabajo bruto 1'!AW$117</f>
        <v>34</v>
      </c>
      <c r="H45" s="17">
        <f>+'Encuesta Ok trabajo bruto 1'!AW$118</f>
        <v>25</v>
      </c>
      <c r="I45" s="17">
        <f>+'Encuesta Ok trabajo bruto 1'!AW$119</f>
        <v>26</v>
      </c>
      <c r="J45" s="117">
        <f>+'Encuesta Ok trabajo bruto 1'!AW$120</f>
        <v>10</v>
      </c>
      <c r="K45" s="120">
        <f t="shared" si="0"/>
        <v>109</v>
      </c>
      <c r="N45" s="237" t="s">
        <v>327</v>
      </c>
      <c r="O45" s="16">
        <f t="shared" si="10"/>
        <v>0</v>
      </c>
      <c r="P45" s="17">
        <f t="shared" si="11"/>
        <v>12</v>
      </c>
      <c r="Q45" s="17">
        <f t="shared" si="12"/>
        <v>68</v>
      </c>
      <c r="R45" s="17">
        <f t="shared" si="13"/>
        <v>75</v>
      </c>
      <c r="S45" s="17">
        <f t="shared" si="14"/>
        <v>104</v>
      </c>
      <c r="T45" s="18">
        <f t="shared" si="15"/>
        <v>50</v>
      </c>
      <c r="U45" s="127">
        <f t="shared" si="16"/>
        <v>309</v>
      </c>
      <c r="V45" s="134"/>
      <c r="W45" s="134">
        <f t="shared" si="17"/>
        <v>535</v>
      </c>
      <c r="X45" s="134"/>
      <c r="Y45" s="134"/>
      <c r="Z45" s="134"/>
      <c r="AA45" s="134"/>
      <c r="AB45" s="134"/>
      <c r="AC45" s="13"/>
      <c r="AD45" s="16">
        <f t="shared" si="2"/>
        <v>1.834862385321101</v>
      </c>
      <c r="AE45" s="17">
        <f t="shared" si="3"/>
        <v>11.009174311926605</v>
      </c>
      <c r="AF45" s="17">
        <f t="shared" si="4"/>
        <v>31.192660550458715</v>
      </c>
      <c r="AG45" s="17">
        <f t="shared" si="5"/>
        <v>22.93577981651376</v>
      </c>
      <c r="AH45" s="17">
        <f t="shared" si="6"/>
        <v>23.853211009174313</v>
      </c>
      <c r="AI45" s="18">
        <f t="shared" si="7"/>
        <v>9.174311926605505</v>
      </c>
      <c r="AJ45" s="127">
        <f t="shared" si="8"/>
        <v>100</v>
      </c>
    </row>
    <row r="46" spans="1:36" s="14" customFormat="1" ht="28.5">
      <c r="A46" s="275"/>
      <c r="B46" s="216"/>
      <c r="C46" s="16">
        <f t="shared" si="9"/>
        <v>38</v>
      </c>
      <c r="D46" s="106" t="s">
        <v>56</v>
      </c>
      <c r="E46" s="16">
        <f>+'Encuesta Ok trabajo bruto 1'!AX$121</f>
        <v>2</v>
      </c>
      <c r="F46" s="17">
        <f>+'Encuesta Ok trabajo bruto 1'!AX$116</f>
        <v>2</v>
      </c>
      <c r="G46" s="17">
        <f>+'Encuesta Ok trabajo bruto 1'!AX$117</f>
        <v>5</v>
      </c>
      <c r="H46" s="17">
        <f>+'Encuesta Ok trabajo bruto 1'!AX$118</f>
        <v>8</v>
      </c>
      <c r="I46" s="17">
        <f>+'Encuesta Ok trabajo bruto 1'!AX$119</f>
        <v>56</v>
      </c>
      <c r="J46" s="117">
        <f>+'Encuesta Ok trabajo bruto 1'!AX$120</f>
        <v>36</v>
      </c>
      <c r="K46" s="120">
        <f t="shared" si="0"/>
        <v>109</v>
      </c>
      <c r="N46" s="237" t="s">
        <v>327</v>
      </c>
      <c r="O46" s="16">
        <f t="shared" si="10"/>
        <v>0</v>
      </c>
      <c r="P46" s="17">
        <f t="shared" si="11"/>
        <v>2</v>
      </c>
      <c r="Q46" s="17">
        <f t="shared" si="12"/>
        <v>10</v>
      </c>
      <c r="R46" s="17">
        <f t="shared" si="13"/>
        <v>24</v>
      </c>
      <c r="S46" s="17">
        <f t="shared" si="14"/>
        <v>224</v>
      </c>
      <c r="T46" s="18">
        <f t="shared" si="15"/>
        <v>180</v>
      </c>
      <c r="U46" s="127">
        <f t="shared" si="16"/>
        <v>440</v>
      </c>
      <c r="V46" s="134"/>
      <c r="W46" s="134">
        <f t="shared" si="17"/>
        <v>535</v>
      </c>
      <c r="X46" s="134"/>
      <c r="Y46" s="134"/>
      <c r="Z46" s="134"/>
      <c r="AA46" s="134"/>
      <c r="AB46" s="134"/>
      <c r="AC46" s="13"/>
      <c r="AD46" s="16">
        <f t="shared" si="2"/>
        <v>1.834862385321101</v>
      </c>
      <c r="AE46" s="17">
        <f t="shared" si="3"/>
        <v>1.834862385321101</v>
      </c>
      <c r="AF46" s="17">
        <f t="shared" si="4"/>
        <v>4.587155963302752</v>
      </c>
      <c r="AG46" s="17">
        <f t="shared" si="5"/>
        <v>7.339449541284404</v>
      </c>
      <c r="AH46" s="17">
        <f t="shared" si="6"/>
        <v>51.37614678899082</v>
      </c>
      <c r="AI46" s="18">
        <f t="shared" si="7"/>
        <v>33.027522935779814</v>
      </c>
      <c r="AJ46" s="127">
        <f t="shared" si="8"/>
        <v>100</v>
      </c>
    </row>
    <row r="47" spans="1:36" s="6" customFormat="1" ht="45">
      <c r="A47" s="276"/>
      <c r="B47" s="217"/>
      <c r="C47" s="8">
        <f t="shared" si="9"/>
        <v>39</v>
      </c>
      <c r="D47" s="111" t="s">
        <v>60</v>
      </c>
      <c r="E47" s="16">
        <f>+'Encuesta Ok trabajo bruto 1'!AY$121</f>
        <v>4</v>
      </c>
      <c r="F47" s="17">
        <f>+'Encuesta Ok trabajo bruto 1'!AY$116</f>
        <v>14</v>
      </c>
      <c r="G47" s="17">
        <f>+'Encuesta Ok trabajo bruto 1'!AY$117</f>
        <v>38</v>
      </c>
      <c r="H47" s="17">
        <f>+'Encuesta Ok trabajo bruto 1'!AY$118</f>
        <v>17</v>
      </c>
      <c r="I47" s="17">
        <f>+'Encuesta Ok trabajo bruto 1'!AY$119</f>
        <v>24</v>
      </c>
      <c r="J47" s="117">
        <f>+'Encuesta Ok trabajo bruto 1'!AY$120</f>
        <v>12</v>
      </c>
      <c r="K47" s="120">
        <f t="shared" si="0"/>
        <v>109</v>
      </c>
      <c r="N47" s="237" t="s">
        <v>327</v>
      </c>
      <c r="O47" s="16">
        <f t="shared" si="10"/>
        <v>0</v>
      </c>
      <c r="P47" s="17">
        <f t="shared" si="11"/>
        <v>14</v>
      </c>
      <c r="Q47" s="17">
        <f t="shared" si="12"/>
        <v>76</v>
      </c>
      <c r="R47" s="17">
        <f t="shared" si="13"/>
        <v>51</v>
      </c>
      <c r="S47" s="17">
        <f t="shared" si="14"/>
        <v>96</v>
      </c>
      <c r="T47" s="18">
        <f t="shared" si="15"/>
        <v>60</v>
      </c>
      <c r="U47" s="127">
        <f t="shared" si="16"/>
        <v>297</v>
      </c>
      <c r="V47" s="134"/>
      <c r="W47" s="134">
        <f t="shared" si="17"/>
        <v>525</v>
      </c>
      <c r="X47" s="134"/>
      <c r="Y47" s="134"/>
      <c r="Z47" s="134"/>
      <c r="AA47" s="134"/>
      <c r="AB47" s="134"/>
      <c r="AC47" s="13"/>
      <c r="AD47" s="16">
        <f t="shared" si="2"/>
        <v>3.669724770642202</v>
      </c>
      <c r="AE47" s="17">
        <f t="shared" si="3"/>
        <v>12.844036697247706</v>
      </c>
      <c r="AF47" s="17">
        <f t="shared" si="4"/>
        <v>34.862385321100916</v>
      </c>
      <c r="AG47" s="17">
        <f t="shared" si="5"/>
        <v>15.596330275229358</v>
      </c>
      <c r="AH47" s="17">
        <f t="shared" si="6"/>
        <v>22.01834862385321</v>
      </c>
      <c r="AI47" s="18">
        <f t="shared" si="7"/>
        <v>11.009174311926605</v>
      </c>
      <c r="AJ47" s="127">
        <f t="shared" si="8"/>
        <v>100</v>
      </c>
    </row>
    <row r="48" spans="1:36" ht="30.75" thickBot="1">
      <c r="A48" s="265"/>
      <c r="B48" s="215"/>
      <c r="C48" s="9">
        <f t="shared" si="9"/>
        <v>40</v>
      </c>
      <c r="D48" s="113" t="s">
        <v>61</v>
      </c>
      <c r="E48" s="16">
        <f>+'Encuesta Ok trabajo bruto 1'!AZ$121</f>
        <v>4</v>
      </c>
      <c r="F48" s="17">
        <f>+'Encuesta Ok trabajo bruto 1'!AZ$116</f>
        <v>15</v>
      </c>
      <c r="G48" s="17">
        <f>+'Encuesta Ok trabajo bruto 1'!AZ$117</f>
        <v>40</v>
      </c>
      <c r="H48" s="17">
        <f>+'Encuesta Ok trabajo bruto 1'!AZ$118</f>
        <v>31</v>
      </c>
      <c r="I48" s="17">
        <f>+'Encuesta Ok trabajo bruto 1'!AZ$119</f>
        <v>15</v>
      </c>
      <c r="J48" s="117">
        <f>+'Encuesta Ok trabajo bruto 1'!AZ$120</f>
        <v>4</v>
      </c>
      <c r="K48" s="120">
        <f t="shared" si="0"/>
        <v>109</v>
      </c>
      <c r="N48" s="237" t="s">
        <v>327</v>
      </c>
      <c r="O48" s="16">
        <f t="shared" si="10"/>
        <v>0</v>
      </c>
      <c r="P48" s="17">
        <f t="shared" si="11"/>
        <v>15</v>
      </c>
      <c r="Q48" s="17">
        <f t="shared" si="12"/>
        <v>80</v>
      </c>
      <c r="R48" s="17">
        <f t="shared" si="13"/>
        <v>93</v>
      </c>
      <c r="S48" s="17">
        <f t="shared" si="14"/>
        <v>60</v>
      </c>
      <c r="T48" s="18">
        <f t="shared" si="15"/>
        <v>20</v>
      </c>
      <c r="U48" s="127">
        <f t="shared" si="16"/>
        <v>268</v>
      </c>
      <c r="V48" s="134"/>
      <c r="W48" s="134">
        <f t="shared" si="17"/>
        <v>525</v>
      </c>
      <c r="X48" s="134"/>
      <c r="Y48" s="134"/>
      <c r="Z48" s="134"/>
      <c r="AA48" s="134"/>
      <c r="AB48" s="134"/>
      <c r="AC48" s="13"/>
      <c r="AD48" s="16">
        <f t="shared" si="2"/>
        <v>3.669724770642202</v>
      </c>
      <c r="AE48" s="17">
        <f t="shared" si="3"/>
        <v>13.761467889908257</v>
      </c>
      <c r="AF48" s="17">
        <f t="shared" si="4"/>
        <v>36.69724770642202</v>
      </c>
      <c r="AG48" s="17">
        <f t="shared" si="5"/>
        <v>28.440366972477065</v>
      </c>
      <c r="AH48" s="17">
        <f t="shared" si="6"/>
        <v>13.761467889908257</v>
      </c>
      <c r="AI48" s="18">
        <f t="shared" si="7"/>
        <v>3.669724770642202</v>
      </c>
      <c r="AJ48" s="127">
        <f t="shared" si="8"/>
        <v>100</v>
      </c>
    </row>
    <row r="49" spans="1:36" s="6" customFormat="1" ht="30">
      <c r="A49" s="264" t="s">
        <v>34</v>
      </c>
      <c r="B49" s="218"/>
      <c r="C49" s="33">
        <f t="shared" si="9"/>
        <v>41</v>
      </c>
      <c r="D49" s="112" t="s">
        <v>67</v>
      </c>
      <c r="E49" s="16">
        <f>+'Encuesta Ok trabajo bruto 1'!BA$121</f>
        <v>8</v>
      </c>
      <c r="F49" s="17">
        <f>+'Encuesta Ok trabajo bruto 1'!BA$116</f>
        <v>16</v>
      </c>
      <c r="G49" s="17">
        <f>+'Encuesta Ok trabajo bruto 1'!BA$117</f>
        <v>21</v>
      </c>
      <c r="H49" s="17">
        <f>+'Encuesta Ok trabajo bruto 1'!BA$118</f>
        <v>25</v>
      </c>
      <c r="I49" s="17">
        <f>+'Encuesta Ok trabajo bruto 1'!BA$119</f>
        <v>31</v>
      </c>
      <c r="J49" s="117">
        <f>+'Encuesta Ok trabajo bruto 1'!BA$120</f>
        <v>8</v>
      </c>
      <c r="K49" s="120">
        <f t="shared" si="0"/>
        <v>109</v>
      </c>
      <c r="N49" s="237" t="s">
        <v>327</v>
      </c>
      <c r="O49" s="16">
        <f t="shared" si="10"/>
        <v>0</v>
      </c>
      <c r="P49" s="17">
        <f t="shared" si="11"/>
        <v>16</v>
      </c>
      <c r="Q49" s="17">
        <f t="shared" si="12"/>
        <v>42</v>
      </c>
      <c r="R49" s="17">
        <f t="shared" si="13"/>
        <v>75</v>
      </c>
      <c r="S49" s="17">
        <f t="shared" si="14"/>
        <v>124</v>
      </c>
      <c r="T49" s="18">
        <f t="shared" si="15"/>
        <v>40</v>
      </c>
      <c r="U49" s="127">
        <f t="shared" si="16"/>
        <v>297</v>
      </c>
      <c r="V49" s="134"/>
      <c r="W49" s="134">
        <f t="shared" si="17"/>
        <v>505</v>
      </c>
      <c r="X49" s="134"/>
      <c r="Y49" s="134"/>
      <c r="Z49" s="134"/>
      <c r="AA49" s="134"/>
      <c r="AB49" s="134"/>
      <c r="AC49" s="13"/>
      <c r="AD49" s="16">
        <f t="shared" si="2"/>
        <v>7.339449541284404</v>
      </c>
      <c r="AE49" s="17">
        <f t="shared" si="3"/>
        <v>14.678899082568808</v>
      </c>
      <c r="AF49" s="17">
        <f t="shared" si="4"/>
        <v>19.26605504587156</v>
      </c>
      <c r="AG49" s="17">
        <f t="shared" si="5"/>
        <v>22.93577981651376</v>
      </c>
      <c r="AH49" s="17">
        <f t="shared" si="6"/>
        <v>28.440366972477065</v>
      </c>
      <c r="AI49" s="18">
        <f t="shared" si="7"/>
        <v>7.339449541284404</v>
      </c>
      <c r="AJ49" s="127">
        <f t="shared" si="8"/>
        <v>100.00000000000001</v>
      </c>
    </row>
    <row r="50" spans="1:36" ht="30">
      <c r="A50" s="275"/>
      <c r="B50" s="219"/>
      <c r="C50" s="8">
        <f t="shared" si="9"/>
        <v>42</v>
      </c>
      <c r="D50" s="111" t="s">
        <v>68</v>
      </c>
      <c r="E50" s="16">
        <f>+'Encuesta Ok trabajo bruto 1'!BB$121</f>
        <v>3</v>
      </c>
      <c r="F50" s="17">
        <f>+'Encuesta Ok trabajo bruto 1'!BB$116</f>
        <v>15</v>
      </c>
      <c r="G50" s="17">
        <f>+'Encuesta Ok trabajo bruto 1'!BB$117</f>
        <v>31</v>
      </c>
      <c r="H50" s="17">
        <f>+'Encuesta Ok trabajo bruto 1'!BB$118</f>
        <v>22</v>
      </c>
      <c r="I50" s="17">
        <f>+'Encuesta Ok trabajo bruto 1'!BB$119</f>
        <v>28</v>
      </c>
      <c r="J50" s="117">
        <f>+'Encuesta Ok trabajo bruto 1'!BB$120</f>
        <v>10</v>
      </c>
      <c r="K50" s="120">
        <f t="shared" si="0"/>
        <v>109</v>
      </c>
      <c r="N50" s="237" t="s">
        <v>327</v>
      </c>
      <c r="O50" s="16">
        <f t="shared" si="10"/>
        <v>0</v>
      </c>
      <c r="P50" s="17">
        <f t="shared" si="11"/>
        <v>15</v>
      </c>
      <c r="Q50" s="17">
        <f t="shared" si="12"/>
        <v>62</v>
      </c>
      <c r="R50" s="17">
        <f t="shared" si="13"/>
        <v>66</v>
      </c>
      <c r="S50" s="17">
        <f t="shared" si="14"/>
        <v>112</v>
      </c>
      <c r="T50" s="18">
        <f t="shared" si="15"/>
        <v>50</v>
      </c>
      <c r="U50" s="127">
        <f t="shared" si="16"/>
        <v>305</v>
      </c>
      <c r="V50" s="134"/>
      <c r="W50" s="134">
        <f t="shared" si="17"/>
        <v>530</v>
      </c>
      <c r="X50" s="134"/>
      <c r="Y50" s="134"/>
      <c r="Z50" s="134"/>
      <c r="AA50" s="134"/>
      <c r="AB50" s="134"/>
      <c r="AC50" s="13"/>
      <c r="AD50" s="16">
        <f t="shared" si="2"/>
        <v>2.7522935779816513</v>
      </c>
      <c r="AE50" s="17">
        <f t="shared" si="3"/>
        <v>13.761467889908257</v>
      </c>
      <c r="AF50" s="17">
        <f t="shared" si="4"/>
        <v>28.440366972477065</v>
      </c>
      <c r="AG50" s="17">
        <f t="shared" si="5"/>
        <v>20.18348623853211</v>
      </c>
      <c r="AH50" s="17">
        <f t="shared" si="6"/>
        <v>25.68807339449541</v>
      </c>
      <c r="AI50" s="18">
        <f t="shared" si="7"/>
        <v>9.174311926605505</v>
      </c>
      <c r="AJ50" s="127">
        <f t="shared" si="8"/>
        <v>100</v>
      </c>
    </row>
    <row r="51" spans="1:36" s="6" customFormat="1" ht="30.75" thickBot="1">
      <c r="A51" s="265"/>
      <c r="B51" s="220"/>
      <c r="C51" s="9">
        <f t="shared" si="9"/>
        <v>43</v>
      </c>
      <c r="D51" s="113" t="s">
        <v>57</v>
      </c>
      <c r="E51" s="16">
        <f>+'Encuesta Ok trabajo bruto 1'!BC$121</f>
        <v>5</v>
      </c>
      <c r="F51" s="17">
        <f>+'Encuesta Ok trabajo bruto 1'!BC$116</f>
        <v>9</v>
      </c>
      <c r="G51" s="17">
        <f>+'Encuesta Ok trabajo bruto 1'!BC$117</f>
        <v>26</v>
      </c>
      <c r="H51" s="17">
        <f>+'Encuesta Ok trabajo bruto 1'!BC$118</f>
        <v>19</v>
      </c>
      <c r="I51" s="17">
        <f>+'Encuesta Ok trabajo bruto 1'!BC$119</f>
        <v>38</v>
      </c>
      <c r="J51" s="117">
        <f>+'Encuesta Ok trabajo bruto 1'!BC$120</f>
        <v>12</v>
      </c>
      <c r="K51" s="120">
        <f t="shared" si="0"/>
        <v>109</v>
      </c>
      <c r="N51" s="237" t="s">
        <v>327</v>
      </c>
      <c r="O51" s="16">
        <f t="shared" si="10"/>
        <v>0</v>
      </c>
      <c r="P51" s="17">
        <f t="shared" si="11"/>
        <v>9</v>
      </c>
      <c r="Q51" s="17">
        <f t="shared" si="12"/>
        <v>52</v>
      </c>
      <c r="R51" s="17">
        <f t="shared" si="13"/>
        <v>57</v>
      </c>
      <c r="S51" s="17">
        <f t="shared" si="14"/>
        <v>152</v>
      </c>
      <c r="T51" s="18">
        <f t="shared" si="15"/>
        <v>60</v>
      </c>
      <c r="U51" s="127">
        <f t="shared" si="16"/>
        <v>330</v>
      </c>
      <c r="V51" s="134"/>
      <c r="W51" s="134">
        <f t="shared" si="17"/>
        <v>520</v>
      </c>
      <c r="X51" s="134"/>
      <c r="Y51" s="134"/>
      <c r="Z51" s="134"/>
      <c r="AA51" s="134"/>
      <c r="AB51" s="134"/>
      <c r="AC51" s="13"/>
      <c r="AD51" s="16">
        <f t="shared" si="2"/>
        <v>4.587155963302752</v>
      </c>
      <c r="AE51" s="17">
        <f t="shared" si="3"/>
        <v>8.256880733944953</v>
      </c>
      <c r="AF51" s="17">
        <f t="shared" si="4"/>
        <v>23.853211009174313</v>
      </c>
      <c r="AG51" s="17">
        <f t="shared" si="5"/>
        <v>17.431192660550458</v>
      </c>
      <c r="AH51" s="17">
        <f t="shared" si="6"/>
        <v>34.862385321100916</v>
      </c>
      <c r="AI51" s="18">
        <f t="shared" si="7"/>
        <v>11.009174311926605</v>
      </c>
      <c r="AJ51" s="127">
        <f t="shared" si="8"/>
        <v>99.99999999999999</v>
      </c>
    </row>
    <row r="52" spans="1:36" ht="15">
      <c r="A52" s="266" t="s">
        <v>16</v>
      </c>
      <c r="B52" s="214"/>
      <c r="C52" s="185">
        <f t="shared" si="9"/>
        <v>44</v>
      </c>
      <c r="D52" s="186" t="s">
        <v>58</v>
      </c>
      <c r="E52" s="16">
        <f>+'Encuesta Ok trabajo bruto 1'!BD$121</f>
        <v>3</v>
      </c>
      <c r="F52" s="17">
        <f>+'Encuesta Ok trabajo bruto 1'!BD$116</f>
        <v>13</v>
      </c>
      <c r="G52" s="17">
        <f>+'Encuesta Ok trabajo bruto 1'!BD$117</f>
        <v>24</v>
      </c>
      <c r="H52" s="17">
        <f>+'Encuesta Ok trabajo bruto 1'!BD$118</f>
        <v>28</v>
      </c>
      <c r="I52" s="17">
        <f>+'Encuesta Ok trabajo bruto 1'!BD$119</f>
        <v>36</v>
      </c>
      <c r="J52" s="117">
        <f>+'Encuesta Ok trabajo bruto 1'!BD$120</f>
        <v>5</v>
      </c>
      <c r="K52" s="120">
        <f t="shared" si="0"/>
        <v>109</v>
      </c>
      <c r="N52" s="237" t="s">
        <v>327</v>
      </c>
      <c r="O52" s="16">
        <f t="shared" si="10"/>
        <v>0</v>
      </c>
      <c r="P52" s="17">
        <f t="shared" si="11"/>
        <v>13</v>
      </c>
      <c r="Q52" s="17">
        <f t="shared" si="12"/>
        <v>48</v>
      </c>
      <c r="R52" s="17">
        <f t="shared" si="13"/>
        <v>84</v>
      </c>
      <c r="S52" s="17">
        <f t="shared" si="14"/>
        <v>144</v>
      </c>
      <c r="T52" s="18">
        <f t="shared" si="15"/>
        <v>25</v>
      </c>
      <c r="U52" s="127">
        <f t="shared" si="16"/>
        <v>314</v>
      </c>
      <c r="V52" s="134"/>
      <c r="W52" s="134">
        <f t="shared" si="17"/>
        <v>530</v>
      </c>
      <c r="X52" s="134"/>
      <c r="Y52" s="134"/>
      <c r="Z52" s="134"/>
      <c r="AA52" s="134"/>
      <c r="AB52" s="134"/>
      <c r="AC52" s="13"/>
      <c r="AD52" s="16">
        <f t="shared" si="2"/>
        <v>2.7522935779816513</v>
      </c>
      <c r="AE52" s="17">
        <f t="shared" si="3"/>
        <v>11.926605504587156</v>
      </c>
      <c r="AF52" s="17">
        <f t="shared" si="4"/>
        <v>22.01834862385321</v>
      </c>
      <c r="AG52" s="17">
        <f t="shared" si="5"/>
        <v>25.68807339449541</v>
      </c>
      <c r="AH52" s="17">
        <f t="shared" si="6"/>
        <v>33.027522935779814</v>
      </c>
      <c r="AI52" s="18">
        <f t="shared" si="7"/>
        <v>4.587155963302752</v>
      </c>
      <c r="AJ52" s="127">
        <f t="shared" si="8"/>
        <v>99.99999999999999</v>
      </c>
    </row>
    <row r="53" spans="1:36" ht="15">
      <c r="A53" s="266"/>
      <c r="B53" s="221"/>
      <c r="C53" s="32">
        <f t="shared" si="9"/>
        <v>45</v>
      </c>
      <c r="D53" s="114" t="s">
        <v>70</v>
      </c>
      <c r="E53" s="16">
        <f>+'Encuesta Ok trabajo bruto 1'!BE$121</f>
        <v>2</v>
      </c>
      <c r="F53" s="17">
        <f>+'Encuesta Ok trabajo bruto 1'!BE$116</f>
        <v>7</v>
      </c>
      <c r="G53" s="17">
        <f>+'Encuesta Ok trabajo bruto 1'!BE$117</f>
        <v>14</v>
      </c>
      <c r="H53" s="17">
        <f>+'Encuesta Ok trabajo bruto 1'!BE$118</f>
        <v>26</v>
      </c>
      <c r="I53" s="17">
        <f>+'Encuesta Ok trabajo bruto 1'!BE$119</f>
        <v>48</v>
      </c>
      <c r="J53" s="117">
        <f>+'Encuesta Ok trabajo bruto 1'!BE$120</f>
        <v>12</v>
      </c>
      <c r="K53" s="120">
        <f t="shared" si="0"/>
        <v>109</v>
      </c>
      <c r="N53" s="237" t="s">
        <v>327</v>
      </c>
      <c r="O53" s="16">
        <f t="shared" si="10"/>
        <v>0</v>
      </c>
      <c r="P53" s="17">
        <f t="shared" si="11"/>
        <v>7</v>
      </c>
      <c r="Q53" s="17">
        <f t="shared" si="12"/>
        <v>28</v>
      </c>
      <c r="R53" s="17">
        <f t="shared" si="13"/>
        <v>78</v>
      </c>
      <c r="S53" s="17">
        <f t="shared" si="14"/>
        <v>192</v>
      </c>
      <c r="T53" s="18">
        <f t="shared" si="15"/>
        <v>60</v>
      </c>
      <c r="U53" s="127">
        <f t="shared" si="16"/>
        <v>365</v>
      </c>
      <c r="V53" s="134"/>
      <c r="W53" s="134">
        <f t="shared" si="17"/>
        <v>535</v>
      </c>
      <c r="X53" s="134"/>
      <c r="Y53" s="134"/>
      <c r="Z53" s="134"/>
      <c r="AA53" s="134"/>
      <c r="AB53" s="134"/>
      <c r="AC53" s="13"/>
      <c r="AD53" s="16">
        <f t="shared" si="2"/>
        <v>1.834862385321101</v>
      </c>
      <c r="AE53" s="17">
        <f t="shared" si="3"/>
        <v>6.422018348623853</v>
      </c>
      <c r="AF53" s="17">
        <f t="shared" si="4"/>
        <v>12.844036697247706</v>
      </c>
      <c r="AG53" s="17">
        <f t="shared" si="5"/>
        <v>23.853211009174313</v>
      </c>
      <c r="AH53" s="17">
        <f t="shared" si="6"/>
        <v>44.03669724770642</v>
      </c>
      <c r="AI53" s="18">
        <f t="shared" si="7"/>
        <v>11.009174311926605</v>
      </c>
      <c r="AJ53" s="127">
        <f t="shared" si="8"/>
        <v>99.99999999999999</v>
      </c>
    </row>
    <row r="54" spans="1:36" s="6" customFormat="1" ht="15.75" thickBot="1">
      <c r="A54" s="267"/>
      <c r="B54" s="215"/>
      <c r="C54" s="9">
        <f t="shared" si="9"/>
        <v>46</v>
      </c>
      <c r="D54" s="113" t="s">
        <v>122</v>
      </c>
      <c r="E54" s="24">
        <f>+'Encuesta Ok trabajo bruto 1'!BF$121</f>
        <v>2</v>
      </c>
      <c r="F54" s="115">
        <f>+'Encuesta Ok trabajo bruto 1'!BF$116</f>
        <v>2</v>
      </c>
      <c r="G54" s="115">
        <f>+'Encuesta Ok trabajo bruto 1'!BF$117</f>
        <v>2</v>
      </c>
      <c r="H54" s="115">
        <f>+'Encuesta Ok trabajo bruto 1'!BF$118</f>
        <v>7</v>
      </c>
      <c r="I54" s="115">
        <f>+'Encuesta Ok trabajo bruto 1'!BF$119</f>
        <v>56</v>
      </c>
      <c r="J54" s="118">
        <f>+'Encuesta Ok trabajo bruto 1'!BF$120</f>
        <v>40</v>
      </c>
      <c r="K54" s="121">
        <f t="shared" si="0"/>
        <v>109</v>
      </c>
      <c r="N54" s="238" t="s">
        <v>327</v>
      </c>
      <c r="O54" s="24">
        <f t="shared" si="10"/>
        <v>0</v>
      </c>
      <c r="P54" s="115">
        <f t="shared" si="11"/>
        <v>2</v>
      </c>
      <c r="Q54" s="115">
        <f t="shared" si="12"/>
        <v>4</v>
      </c>
      <c r="R54" s="115">
        <f t="shared" si="13"/>
        <v>21</v>
      </c>
      <c r="S54" s="115">
        <f t="shared" si="14"/>
        <v>224</v>
      </c>
      <c r="T54" s="130">
        <f t="shared" si="15"/>
        <v>200</v>
      </c>
      <c r="U54" s="128">
        <f t="shared" si="16"/>
        <v>451</v>
      </c>
      <c r="V54" s="134"/>
      <c r="W54" s="134">
        <f t="shared" si="17"/>
        <v>535</v>
      </c>
      <c r="X54" s="134"/>
      <c r="Y54" s="134"/>
      <c r="Z54" s="134"/>
      <c r="AA54" s="134"/>
      <c r="AB54" s="134"/>
      <c r="AC54" s="13"/>
      <c r="AD54" s="24">
        <f t="shared" si="2"/>
        <v>1.834862385321101</v>
      </c>
      <c r="AE54" s="115">
        <f t="shared" si="3"/>
        <v>1.834862385321101</v>
      </c>
      <c r="AF54" s="115">
        <f t="shared" si="4"/>
        <v>1.834862385321101</v>
      </c>
      <c r="AG54" s="115">
        <f t="shared" si="5"/>
        <v>6.422018348623853</v>
      </c>
      <c r="AH54" s="115">
        <f t="shared" si="6"/>
        <v>51.37614678899082</v>
      </c>
      <c r="AI54" s="130">
        <f t="shared" si="7"/>
        <v>36.69724770642202</v>
      </c>
      <c r="AJ54" s="128">
        <f t="shared" si="8"/>
        <v>100</v>
      </c>
    </row>
    <row r="55" spans="3:35" ht="15">
      <c r="C55" s="6"/>
      <c r="D55" s="6"/>
      <c r="E55" s="6" t="s">
        <v>308</v>
      </c>
      <c r="F55" s="5" t="s">
        <v>309</v>
      </c>
      <c r="G55" s="5" t="s">
        <v>310</v>
      </c>
      <c r="H55" s="5" t="s">
        <v>311</v>
      </c>
      <c r="I55" s="5"/>
      <c r="J55" s="5"/>
      <c r="V55" s="256">
        <f>SUM(W9:W54)</f>
        <v>24585</v>
      </c>
      <c r="W55" s="256"/>
      <c r="AD55" s="6" t="s">
        <v>308</v>
      </c>
      <c r="AE55" s="5" t="s">
        <v>309</v>
      </c>
      <c r="AF55" s="5" t="s">
        <v>310</v>
      </c>
      <c r="AG55" s="5" t="s">
        <v>311</v>
      </c>
      <c r="AH55" s="5"/>
      <c r="AI55" s="5"/>
    </row>
    <row r="56" spans="1:36" ht="15.75" thickBot="1">
      <c r="A56" s="36" t="s">
        <v>322</v>
      </c>
      <c r="B56" s="36"/>
      <c r="C56" s="1"/>
      <c r="D56" s="1"/>
      <c r="E56" s="24"/>
      <c r="F56" s="115"/>
      <c r="G56" s="115"/>
      <c r="H56" s="115"/>
      <c r="I56" s="115"/>
      <c r="J56" s="118"/>
      <c r="K56" s="121">
        <f>SUM(E56:J56)</f>
        <v>0</v>
      </c>
      <c r="AD56" s="24"/>
      <c r="AE56" s="115"/>
      <c r="AF56" s="115"/>
      <c r="AG56" s="115"/>
      <c r="AH56" s="115"/>
      <c r="AI56" s="118"/>
      <c r="AJ56" s="121">
        <f>SUM(AD56:AI56)</f>
        <v>0</v>
      </c>
    </row>
    <row r="57" spans="1:35" ht="15.75">
      <c r="A57" s="35"/>
      <c r="B57" s="36"/>
      <c r="C57" s="1"/>
      <c r="D57" s="1"/>
      <c r="E57" s="1"/>
      <c r="I57" s="5"/>
      <c r="J57" s="5"/>
      <c r="AD57" s="1"/>
      <c r="AH57" s="5"/>
      <c r="AI57" s="5"/>
    </row>
    <row r="58" spans="1:35" ht="15.75" hidden="1">
      <c r="A58" s="35" t="s">
        <v>73</v>
      </c>
      <c r="B58" s="36"/>
      <c r="C58" s="6"/>
      <c r="D58" s="6"/>
      <c r="E58" s="6"/>
      <c r="F58" s="5"/>
      <c r="G58" s="5"/>
      <c r="H58" s="5"/>
      <c r="I58" s="5"/>
      <c r="J58" s="5"/>
      <c r="AD58" s="6"/>
      <c r="AE58" s="5"/>
      <c r="AF58" s="5"/>
      <c r="AG58" s="5"/>
      <c r="AH58" s="5"/>
      <c r="AI58" s="5"/>
    </row>
    <row r="59" spans="1:35" ht="15" hidden="1">
      <c r="A59" s="27"/>
      <c r="B59" s="27"/>
      <c r="C59" s="29"/>
      <c r="D59" s="29"/>
      <c r="E59" s="29"/>
      <c r="F59" s="29"/>
      <c r="G59" s="29"/>
      <c r="H59" s="29"/>
      <c r="I59" s="5"/>
      <c r="J59" s="5"/>
      <c r="AD59" s="29"/>
      <c r="AE59" s="29"/>
      <c r="AF59" s="29"/>
      <c r="AG59" s="29"/>
      <c r="AH59" s="5"/>
      <c r="AI59" s="5"/>
    </row>
    <row r="60" spans="1:35" ht="15" hidden="1">
      <c r="A60" s="26"/>
      <c r="B60" s="26"/>
      <c r="C60" s="37"/>
      <c r="D60" s="37"/>
      <c r="E60" s="37"/>
      <c r="F60" s="37"/>
      <c r="G60" s="37"/>
      <c r="H60" s="37"/>
      <c r="I60" s="5"/>
      <c r="J60" s="5"/>
      <c r="AD60" s="37"/>
      <c r="AE60" s="37"/>
      <c r="AF60" s="37"/>
      <c r="AG60" s="37"/>
      <c r="AH60" s="5"/>
      <c r="AI60" s="5"/>
    </row>
    <row r="61" spans="1:35" ht="15" hidden="1">
      <c r="A61" s="27"/>
      <c r="B61" s="27"/>
      <c r="C61" s="29"/>
      <c r="D61" s="29"/>
      <c r="E61" s="29"/>
      <c r="F61" s="29"/>
      <c r="G61" s="29"/>
      <c r="H61" s="29"/>
      <c r="I61" s="5"/>
      <c r="J61" s="5"/>
      <c r="AD61" s="29"/>
      <c r="AE61" s="29"/>
      <c r="AF61" s="29"/>
      <c r="AG61" s="29"/>
      <c r="AH61" s="5"/>
      <c r="AI61" s="5"/>
    </row>
    <row r="62" spans="3:35" ht="15" hidden="1">
      <c r="C62" s="1"/>
      <c r="D62" s="1"/>
      <c r="E62" s="1"/>
      <c r="I62" s="5"/>
      <c r="J62" s="5"/>
      <c r="AD62" s="1"/>
      <c r="AH62" s="5"/>
      <c r="AI62" s="5"/>
    </row>
    <row r="63" spans="1:35" ht="15" hidden="1">
      <c r="A63" s="27"/>
      <c r="B63" s="27"/>
      <c r="C63" s="29"/>
      <c r="D63" s="29"/>
      <c r="E63" s="29"/>
      <c r="F63" s="29"/>
      <c r="G63" s="29"/>
      <c r="H63" s="29"/>
      <c r="I63" s="5"/>
      <c r="J63" s="5"/>
      <c r="AD63" s="29"/>
      <c r="AE63" s="29"/>
      <c r="AF63" s="29"/>
      <c r="AG63" s="29"/>
      <c r="AH63" s="5"/>
      <c r="AI63" s="5"/>
    </row>
    <row r="64" spans="3:35" ht="15" hidden="1">
      <c r="C64" s="1"/>
      <c r="D64" s="1"/>
      <c r="E64" s="1"/>
      <c r="I64" s="5"/>
      <c r="J64" s="5"/>
      <c r="AD64" s="1"/>
      <c r="AH64" s="5"/>
      <c r="AI64" s="5"/>
    </row>
    <row r="65" spans="1:35" ht="15" hidden="1">
      <c r="A65" s="27"/>
      <c r="B65" s="27"/>
      <c r="C65" s="29"/>
      <c r="D65" s="29"/>
      <c r="E65" s="29"/>
      <c r="F65" s="29"/>
      <c r="G65" s="29"/>
      <c r="H65" s="29"/>
      <c r="I65" s="5"/>
      <c r="J65" s="5"/>
      <c r="AD65" s="29"/>
      <c r="AE65" s="29"/>
      <c r="AF65" s="29"/>
      <c r="AG65" s="29"/>
      <c r="AH65" s="5"/>
      <c r="AI65" s="5"/>
    </row>
    <row r="66" spans="1:35" ht="15" hidden="1">
      <c r="A66" s="26"/>
      <c r="B66" s="26"/>
      <c r="C66" s="37"/>
      <c r="D66" s="37"/>
      <c r="E66" s="37"/>
      <c r="F66" s="37"/>
      <c r="G66" s="37"/>
      <c r="H66" s="37"/>
      <c r="I66" s="5"/>
      <c r="J66" s="5"/>
      <c r="AD66" s="37"/>
      <c r="AE66" s="37"/>
      <c r="AF66" s="37"/>
      <c r="AG66" s="37"/>
      <c r="AH66" s="5"/>
      <c r="AI66" s="5"/>
    </row>
    <row r="67" spans="1:35" ht="15" hidden="1">
      <c r="A67" s="27"/>
      <c r="B67" s="27"/>
      <c r="C67" s="29"/>
      <c r="D67" s="29"/>
      <c r="E67" s="29"/>
      <c r="F67" s="29"/>
      <c r="G67" s="29"/>
      <c r="H67" s="29"/>
      <c r="I67" s="5"/>
      <c r="J67" s="5"/>
      <c r="AD67" s="29"/>
      <c r="AE67" s="29"/>
      <c r="AF67" s="29"/>
      <c r="AG67" s="29"/>
      <c r="AH67" s="5"/>
      <c r="AI67" s="5"/>
    </row>
    <row r="68" spans="3:35" ht="15" hidden="1">
      <c r="C68" s="1"/>
      <c r="D68" s="1"/>
      <c r="E68" s="1"/>
      <c r="I68" s="5"/>
      <c r="J68" s="5"/>
      <c r="AD68" s="1"/>
      <c r="AH68" s="5"/>
      <c r="AI68" s="5"/>
    </row>
    <row r="69" spans="1:35" ht="15" hidden="1">
      <c r="A69" s="27"/>
      <c r="B69" s="27"/>
      <c r="C69" s="29"/>
      <c r="D69" s="29"/>
      <c r="E69" s="29"/>
      <c r="F69" s="29"/>
      <c r="G69" s="29"/>
      <c r="H69" s="29"/>
      <c r="I69" s="5"/>
      <c r="J69" s="5"/>
      <c r="AD69" s="29"/>
      <c r="AE69" s="29"/>
      <c r="AF69" s="29"/>
      <c r="AG69" s="29"/>
      <c r="AH69" s="5"/>
      <c r="AI69" s="5"/>
    </row>
    <row r="70" spans="3:35" ht="15" hidden="1">
      <c r="C70" s="1"/>
      <c r="D70" s="1"/>
      <c r="E70" s="1"/>
      <c r="I70" s="5"/>
      <c r="J70" s="5"/>
      <c r="AD70" s="1"/>
      <c r="AH70" s="5"/>
      <c r="AI70" s="5"/>
    </row>
  </sheetData>
  <sheetProtection/>
  <mergeCells count="22">
    <mergeCell ref="A49:A51"/>
    <mergeCell ref="A52:A54"/>
    <mergeCell ref="A27:A31"/>
    <mergeCell ref="A16:A20"/>
    <mergeCell ref="B16:B17"/>
    <mergeCell ref="B18:B20"/>
    <mergeCell ref="C3:D3"/>
    <mergeCell ref="A8:B8"/>
    <mergeCell ref="A9:B11"/>
    <mergeCell ref="A12:B15"/>
    <mergeCell ref="AD7:AI7"/>
    <mergeCell ref="A45:A48"/>
    <mergeCell ref="V55:W55"/>
    <mergeCell ref="A21:B23"/>
    <mergeCell ref="A24:B26"/>
    <mergeCell ref="E7:J7"/>
    <mergeCell ref="O7:T7"/>
    <mergeCell ref="A43:A44"/>
    <mergeCell ref="A32:A33"/>
    <mergeCell ref="A34:A35"/>
    <mergeCell ref="A36:A37"/>
    <mergeCell ref="A38:A4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871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5"/>
  <cols>
    <col min="2" max="2" width="9.140625" style="0" customWidth="1"/>
    <col min="3" max="3" width="6.8515625" style="0" customWidth="1"/>
    <col min="4" max="4" width="6.140625" style="0" customWidth="1"/>
    <col min="5" max="5" width="69.7109375" style="0" customWidth="1"/>
    <col min="6" max="6" width="9.8515625" style="0" customWidth="1"/>
    <col min="7" max="12" width="9.8515625" style="1" customWidth="1"/>
    <col min="13" max="13" width="1.421875" style="0" customWidth="1"/>
    <col min="15" max="15" width="4.57421875" style="0" customWidth="1"/>
    <col min="16" max="20" width="4.57421875" style="1" customWidth="1"/>
    <col min="21" max="21" width="13.28125" style="1" bestFit="1" customWidth="1"/>
  </cols>
  <sheetData>
    <row r="1" ht="14.25" customHeight="1">
      <c r="D1" s="4"/>
    </row>
    <row r="3" spans="4:16" ht="17.25">
      <c r="D3" s="268"/>
      <c r="E3" s="269"/>
      <c r="F3" s="100"/>
      <c r="G3" s="3"/>
      <c r="O3" s="100"/>
      <c r="P3" s="3"/>
    </row>
    <row r="4" spans="6:22" ht="15">
      <c r="F4">
        <v>0</v>
      </c>
      <c r="G4" s="1">
        <v>1</v>
      </c>
      <c r="H4" s="1">
        <v>2</v>
      </c>
      <c r="I4" s="1">
        <v>3</v>
      </c>
      <c r="J4" s="1">
        <v>4</v>
      </c>
      <c r="K4" s="1">
        <v>5</v>
      </c>
      <c r="O4" s="23"/>
      <c r="P4" s="23"/>
      <c r="Q4" s="23"/>
      <c r="R4" s="23"/>
      <c r="S4" s="23"/>
      <c r="T4" s="23"/>
      <c r="U4" s="23"/>
      <c r="V4" s="23"/>
    </row>
    <row r="5" spans="4:22" ht="15">
      <c r="D5" s="7"/>
      <c r="O5" s="23"/>
      <c r="P5" s="23"/>
      <c r="Q5" s="23"/>
      <c r="R5" s="23"/>
      <c r="S5" s="23"/>
      <c r="T5" s="23"/>
      <c r="U5" s="23"/>
      <c r="V5" s="23"/>
    </row>
    <row r="6" spans="4:22" ht="15">
      <c r="D6" s="7"/>
      <c r="O6" s="23"/>
      <c r="P6" s="23"/>
      <c r="Q6" s="23"/>
      <c r="R6" s="23"/>
      <c r="S6" s="23"/>
      <c r="T6" s="23"/>
      <c r="U6" s="23"/>
      <c r="V6" s="23"/>
    </row>
    <row r="7" spans="4:22" ht="15.75" thickBot="1">
      <c r="D7" s="7"/>
      <c r="O7" s="23"/>
      <c r="P7" s="23"/>
      <c r="Q7" s="23"/>
      <c r="R7" s="23"/>
      <c r="S7" s="23"/>
      <c r="T7" s="23"/>
      <c r="U7" s="23"/>
      <c r="V7" s="23"/>
    </row>
    <row r="8" spans="2:22" ht="23.25" thickBot="1">
      <c r="B8" s="289" t="s">
        <v>5</v>
      </c>
      <c r="C8" s="290"/>
      <c r="D8" s="199" t="s">
        <v>6</v>
      </c>
      <c r="E8" s="200" t="s">
        <v>324</v>
      </c>
      <c r="F8" s="201" t="s">
        <v>314</v>
      </c>
      <c r="G8" s="202" t="s">
        <v>0</v>
      </c>
      <c r="H8" s="203" t="s">
        <v>1</v>
      </c>
      <c r="I8" s="203" t="s">
        <v>2</v>
      </c>
      <c r="J8" s="203" t="s">
        <v>3</v>
      </c>
      <c r="K8" s="203" t="s">
        <v>4</v>
      </c>
      <c r="L8" s="204" t="s">
        <v>75</v>
      </c>
      <c r="O8" s="23"/>
      <c r="P8" s="23"/>
      <c r="Q8" s="23"/>
      <c r="R8" s="23"/>
      <c r="S8" s="23"/>
      <c r="T8" s="23"/>
      <c r="U8" s="23"/>
      <c r="V8" s="23"/>
    </row>
    <row r="9" spans="2:22" s="22" customFormat="1" ht="15">
      <c r="B9" s="294" t="s">
        <v>7</v>
      </c>
      <c r="C9" s="295"/>
      <c r="D9" s="291">
        <v>1</v>
      </c>
      <c r="E9" s="302" t="s">
        <v>26</v>
      </c>
      <c r="F9" s="187">
        <f>+'Encuesta Ok trabajo bruto 1'!M$121</f>
        <v>6</v>
      </c>
      <c r="G9" s="188">
        <f>+'Encuesta Ok trabajo bruto 1'!M$116</f>
        <v>5</v>
      </c>
      <c r="H9" s="188">
        <f>+'Encuesta Ok trabajo bruto 1'!M$117</f>
        <v>19</v>
      </c>
      <c r="I9" s="188">
        <f>+'Encuesta Ok trabajo bruto 1'!M$118</f>
        <v>20</v>
      </c>
      <c r="J9" s="188">
        <f>+'Encuesta Ok trabajo bruto 1'!M$119</f>
        <v>48</v>
      </c>
      <c r="K9" s="189">
        <f>+'Encuesta Ok trabajo bruto 1'!M$120</f>
        <v>11</v>
      </c>
      <c r="L9" s="193">
        <f aca="true" t="shared" si="0" ref="L9:L14">SUM(F9:K9)</f>
        <v>109</v>
      </c>
      <c r="N9" s="21"/>
      <c r="O9" s="23"/>
      <c r="P9" s="23"/>
      <c r="Q9" s="23"/>
      <c r="R9" s="23"/>
      <c r="S9" s="23"/>
      <c r="T9" s="23"/>
      <c r="U9" s="23"/>
      <c r="V9" s="23"/>
    </row>
    <row r="10" spans="2:22" s="22" customFormat="1" ht="15.75" thickBot="1">
      <c r="B10" s="296"/>
      <c r="C10" s="297"/>
      <c r="D10" s="292"/>
      <c r="E10" s="303"/>
      <c r="F10" s="152">
        <f aca="true" t="shared" si="1" ref="F10:K10">+F9*1/$L$9</f>
        <v>0.05504587155963303</v>
      </c>
      <c r="G10" s="153">
        <f t="shared" si="1"/>
        <v>0.045871559633027525</v>
      </c>
      <c r="H10" s="153">
        <f t="shared" si="1"/>
        <v>0.1743119266055046</v>
      </c>
      <c r="I10" s="153">
        <f t="shared" si="1"/>
        <v>0.1834862385321101</v>
      </c>
      <c r="J10" s="153">
        <f t="shared" si="1"/>
        <v>0.44036697247706424</v>
      </c>
      <c r="K10" s="154">
        <f t="shared" si="1"/>
        <v>0.10091743119266056</v>
      </c>
      <c r="L10" s="194">
        <f t="shared" si="0"/>
        <v>1</v>
      </c>
      <c r="N10" s="21"/>
      <c r="O10" s="132"/>
      <c r="P10" s="132"/>
      <c r="Q10" s="132"/>
      <c r="R10" s="132"/>
      <c r="S10" s="132"/>
      <c r="T10" s="132"/>
      <c r="U10" s="132"/>
      <c r="V10" s="132"/>
    </row>
    <row r="11" spans="2:22" s="22" customFormat="1" ht="15">
      <c r="B11" s="296"/>
      <c r="C11" s="297"/>
      <c r="D11" s="293">
        <f>1+D9</f>
        <v>2</v>
      </c>
      <c r="E11" s="302" t="s">
        <v>40</v>
      </c>
      <c r="F11" s="190">
        <f>+'Encuesta Ok trabajo bruto 1'!N121</f>
        <v>5</v>
      </c>
      <c r="G11" s="191">
        <f>+'Encuesta Ok trabajo bruto 1'!N116</f>
        <v>3</v>
      </c>
      <c r="H11" s="191">
        <f>+'Encuesta Ok trabajo bruto 1'!$N117</f>
        <v>18</v>
      </c>
      <c r="I11" s="191">
        <f>+'Encuesta Ok trabajo bruto 1'!$N118</f>
        <v>25</v>
      </c>
      <c r="J11" s="191">
        <f>+'Encuesta Ok trabajo bruto 1'!$N119</f>
        <v>49</v>
      </c>
      <c r="K11" s="192">
        <f>+'Encuesta Ok trabajo bruto 1'!$N120</f>
        <v>9</v>
      </c>
      <c r="L11" s="195">
        <f t="shared" si="0"/>
        <v>109</v>
      </c>
      <c r="N11" s="21"/>
      <c r="O11" s="132"/>
      <c r="P11" s="132"/>
      <c r="Q11" s="132"/>
      <c r="R11" s="132"/>
      <c r="S11" s="132"/>
      <c r="T11" s="132"/>
      <c r="U11" s="132"/>
      <c r="V11" s="132"/>
    </row>
    <row r="12" spans="2:22" s="22" customFormat="1" ht="15.75" thickBot="1">
      <c r="B12" s="296"/>
      <c r="C12" s="297"/>
      <c r="D12" s="292"/>
      <c r="E12" s="303"/>
      <c r="F12" s="149">
        <f aca="true" t="shared" si="2" ref="F12:K12">+F11*1/$L$9</f>
        <v>0.045871559633027525</v>
      </c>
      <c r="G12" s="150">
        <f t="shared" si="2"/>
        <v>0.027522935779816515</v>
      </c>
      <c r="H12" s="150">
        <f t="shared" si="2"/>
        <v>0.1651376146788991</v>
      </c>
      <c r="I12" s="150">
        <f t="shared" si="2"/>
        <v>0.22935779816513763</v>
      </c>
      <c r="J12" s="150">
        <f t="shared" si="2"/>
        <v>0.44954128440366975</v>
      </c>
      <c r="K12" s="151">
        <f t="shared" si="2"/>
        <v>0.08256880733944955</v>
      </c>
      <c r="L12" s="196">
        <f t="shared" si="0"/>
        <v>1</v>
      </c>
      <c r="N12" s="21"/>
      <c r="O12" s="132"/>
      <c r="P12" s="132"/>
      <c r="Q12" s="132"/>
      <c r="R12" s="132"/>
      <c r="S12" s="132"/>
      <c r="T12" s="132"/>
      <c r="U12" s="132"/>
      <c r="V12" s="132"/>
    </row>
    <row r="13" spans="2:22" s="23" customFormat="1" ht="15">
      <c r="B13" s="296"/>
      <c r="C13" s="297"/>
      <c r="D13" s="300">
        <f>1+D11</f>
        <v>3</v>
      </c>
      <c r="E13" s="302" t="s">
        <v>8</v>
      </c>
      <c r="F13" s="190">
        <f>+'Encuesta Ok trabajo bruto 1'!O$121</f>
        <v>2</v>
      </c>
      <c r="G13" s="191">
        <f>+'Encuesta Ok trabajo bruto 1'!O$116</f>
        <v>1</v>
      </c>
      <c r="H13" s="191">
        <f>+'Encuesta Ok trabajo bruto 1'!O$117</f>
        <v>2</v>
      </c>
      <c r="I13" s="191">
        <f>+'Encuesta Ok trabajo bruto 1'!O$118</f>
        <v>5</v>
      </c>
      <c r="J13" s="191">
        <f>+'Encuesta Ok trabajo bruto 1'!O$119</f>
        <v>39</v>
      </c>
      <c r="K13" s="192">
        <f>+'Encuesta Ok trabajo bruto 1'!O$120</f>
        <v>60</v>
      </c>
      <c r="L13" s="195">
        <f t="shared" si="0"/>
        <v>109</v>
      </c>
      <c r="N13" s="21"/>
      <c r="V13" s="22"/>
    </row>
    <row r="14" spans="2:22" s="23" customFormat="1" ht="15.75" thickBot="1">
      <c r="B14" s="298"/>
      <c r="C14" s="299"/>
      <c r="D14" s="301"/>
      <c r="E14" s="303"/>
      <c r="F14" s="152">
        <f aca="true" t="shared" si="3" ref="F14:K14">+F13*1/$L$9</f>
        <v>0.01834862385321101</v>
      </c>
      <c r="G14" s="153">
        <f t="shared" si="3"/>
        <v>0.009174311926605505</v>
      </c>
      <c r="H14" s="153">
        <f t="shared" si="3"/>
        <v>0.01834862385321101</v>
      </c>
      <c r="I14" s="153">
        <f t="shared" si="3"/>
        <v>0.045871559633027525</v>
      </c>
      <c r="J14" s="153">
        <f t="shared" si="3"/>
        <v>0.3577981651376147</v>
      </c>
      <c r="K14" s="154">
        <f t="shared" si="3"/>
        <v>0.5504587155963303</v>
      </c>
      <c r="L14" s="194">
        <f t="shared" si="0"/>
        <v>1</v>
      </c>
      <c r="N14" s="21"/>
      <c r="O14" s="132"/>
      <c r="P14" s="132"/>
      <c r="Q14" s="132"/>
      <c r="R14" s="132"/>
      <c r="S14" s="132"/>
      <c r="T14" s="132"/>
      <c r="U14" s="134"/>
      <c r="V14" s="22"/>
    </row>
    <row r="15" spans="2:26" s="23" customFormat="1" ht="15">
      <c r="B15" s="138"/>
      <c r="C15" s="139"/>
      <c r="D15" s="132"/>
      <c r="E15" s="133"/>
      <c r="F15" s="132"/>
      <c r="G15" s="132"/>
      <c r="H15" s="132"/>
      <c r="I15" s="132"/>
      <c r="J15" s="132"/>
      <c r="K15" s="132"/>
      <c r="L15" s="134"/>
      <c r="M15" s="135"/>
      <c r="N15" s="136"/>
      <c r="O15" s="132"/>
      <c r="P15" s="132"/>
      <c r="Q15" s="132"/>
      <c r="R15" s="132"/>
      <c r="S15" s="132"/>
      <c r="T15" s="132"/>
      <c r="U15" s="134"/>
      <c r="V15" s="137"/>
      <c r="W15" s="135"/>
      <c r="X15" s="135"/>
      <c r="Y15" s="135"/>
      <c r="Z15" s="135"/>
    </row>
    <row r="16" spans="2:26" s="23" customFormat="1" ht="15">
      <c r="B16" s="138"/>
      <c r="C16" s="139"/>
      <c r="D16" s="132"/>
      <c r="E16" s="133"/>
      <c r="F16" s="132"/>
      <c r="G16" s="132"/>
      <c r="H16" s="132"/>
      <c r="I16" s="132"/>
      <c r="J16" s="132"/>
      <c r="K16" s="132"/>
      <c r="L16" s="134"/>
      <c r="M16" s="135"/>
      <c r="N16" s="136"/>
      <c r="O16" s="132"/>
      <c r="P16" s="132"/>
      <c r="Q16" s="132"/>
      <c r="R16" s="132"/>
      <c r="S16" s="132"/>
      <c r="T16" s="132"/>
      <c r="U16" s="134"/>
      <c r="V16" s="137"/>
      <c r="W16" s="135"/>
      <c r="X16" s="135"/>
      <c r="Y16" s="135"/>
      <c r="Z16" s="135"/>
    </row>
    <row r="17" spans="2:26" s="23" customFormat="1" ht="15">
      <c r="B17" s="138"/>
      <c r="C17" s="139"/>
      <c r="D17" s="132"/>
      <c r="E17" s="133"/>
      <c r="F17" s="132"/>
      <c r="G17" s="132"/>
      <c r="H17" s="132"/>
      <c r="I17" s="132"/>
      <c r="J17" s="132"/>
      <c r="K17" s="132"/>
      <c r="L17" s="134"/>
      <c r="M17" s="135"/>
      <c r="N17" s="136"/>
      <c r="O17" s="132"/>
      <c r="P17" s="132"/>
      <c r="Q17" s="132"/>
      <c r="R17" s="132"/>
      <c r="S17" s="132"/>
      <c r="T17" s="132"/>
      <c r="U17" s="134"/>
      <c r="V17" s="137"/>
      <c r="W17" s="135"/>
      <c r="X17" s="135"/>
      <c r="Y17" s="135"/>
      <c r="Z17" s="135"/>
    </row>
    <row r="18" spans="2:26" s="23" customFormat="1" ht="15">
      <c r="B18" s="138"/>
      <c r="C18" s="139"/>
      <c r="D18" s="132"/>
      <c r="E18" s="133"/>
      <c r="F18" s="132"/>
      <c r="G18" s="132"/>
      <c r="H18" s="132"/>
      <c r="I18" s="132"/>
      <c r="J18" s="132"/>
      <c r="K18" s="132"/>
      <c r="L18" s="134"/>
      <c r="M18" s="135"/>
      <c r="N18" s="136"/>
      <c r="O18" s="132"/>
      <c r="P18" s="132"/>
      <c r="Q18" s="132"/>
      <c r="R18" s="132"/>
      <c r="S18" s="132"/>
      <c r="T18" s="132"/>
      <c r="U18" s="134"/>
      <c r="V18" s="137"/>
      <c r="W18" s="135"/>
      <c r="X18" s="135"/>
      <c r="Y18" s="135"/>
      <c r="Z18" s="135"/>
    </row>
    <row r="19" spans="2:26" s="23" customFormat="1" ht="15">
      <c r="B19" s="138"/>
      <c r="C19" s="139"/>
      <c r="D19" s="132"/>
      <c r="E19" s="133"/>
      <c r="F19" s="132"/>
      <c r="G19" s="132"/>
      <c r="H19" s="132"/>
      <c r="I19" s="132"/>
      <c r="J19" s="132"/>
      <c r="K19" s="132"/>
      <c r="L19" s="134"/>
      <c r="M19" s="135"/>
      <c r="N19" s="136"/>
      <c r="O19" s="132"/>
      <c r="P19" s="132"/>
      <c r="Q19" s="132"/>
      <c r="R19" s="132"/>
      <c r="S19" s="132"/>
      <c r="T19" s="132"/>
      <c r="U19" s="134"/>
      <c r="V19" s="137"/>
      <c r="W19" s="135"/>
      <c r="X19" s="135"/>
      <c r="Y19" s="135"/>
      <c r="Z19" s="135"/>
    </row>
    <row r="20" spans="2:26" s="23" customFormat="1" ht="15">
      <c r="B20" s="138"/>
      <c r="C20" s="139"/>
      <c r="D20" s="132"/>
      <c r="E20" s="133"/>
      <c r="F20" s="132"/>
      <c r="G20" s="132"/>
      <c r="H20" s="132"/>
      <c r="I20" s="132"/>
      <c r="J20" s="132"/>
      <c r="K20" s="132"/>
      <c r="L20" s="134"/>
      <c r="M20" s="135"/>
      <c r="N20" s="136"/>
      <c r="O20" s="132"/>
      <c r="P20" s="132"/>
      <c r="Q20" s="132"/>
      <c r="R20" s="132"/>
      <c r="S20" s="132"/>
      <c r="T20" s="132"/>
      <c r="U20" s="134"/>
      <c r="V20" s="137"/>
      <c r="W20" s="135"/>
      <c r="X20" s="135"/>
      <c r="Y20" s="135"/>
      <c r="Z20" s="135"/>
    </row>
    <row r="21" spans="2:26" s="23" customFormat="1" ht="15">
      <c r="B21" s="138"/>
      <c r="C21" s="139"/>
      <c r="D21" s="132"/>
      <c r="E21" s="133"/>
      <c r="F21" s="132"/>
      <c r="G21" s="132"/>
      <c r="H21" s="132"/>
      <c r="I21" s="132"/>
      <c r="J21" s="132"/>
      <c r="K21" s="132"/>
      <c r="L21" s="134"/>
      <c r="M21" s="135"/>
      <c r="N21" s="136"/>
      <c r="O21" s="132"/>
      <c r="P21" s="132"/>
      <c r="Q21" s="132"/>
      <c r="R21" s="132"/>
      <c r="S21" s="132"/>
      <c r="T21" s="132"/>
      <c r="U21" s="134"/>
      <c r="V21" s="137"/>
      <c r="W21" s="135"/>
      <c r="X21" s="135"/>
      <c r="Y21" s="135"/>
      <c r="Z21" s="135"/>
    </row>
    <row r="22" spans="2:26" s="23" customFormat="1" ht="15">
      <c r="B22" s="138"/>
      <c r="C22" s="139"/>
      <c r="D22" s="132"/>
      <c r="E22" s="133"/>
      <c r="F22" s="132"/>
      <c r="G22" s="132"/>
      <c r="H22" s="132"/>
      <c r="I22" s="132"/>
      <c r="J22" s="132"/>
      <c r="K22" s="132"/>
      <c r="L22" s="134"/>
      <c r="M22" s="135"/>
      <c r="N22" s="136"/>
      <c r="O22" s="132"/>
      <c r="P22" s="132"/>
      <c r="Q22" s="132"/>
      <c r="R22" s="132"/>
      <c r="S22" s="132"/>
      <c r="T22" s="132"/>
      <c r="U22" s="134"/>
      <c r="V22" s="137"/>
      <c r="W22" s="135"/>
      <c r="X22" s="135"/>
      <c r="Y22" s="135"/>
      <c r="Z22" s="135"/>
    </row>
    <row r="23" spans="2:26" s="23" customFormat="1" ht="15">
      <c r="B23" s="138"/>
      <c r="C23" s="139"/>
      <c r="D23" s="132"/>
      <c r="E23" s="133"/>
      <c r="F23" s="132"/>
      <c r="G23" s="132"/>
      <c r="H23" s="132"/>
      <c r="I23" s="132"/>
      <c r="J23" s="132"/>
      <c r="K23" s="132"/>
      <c r="L23" s="134"/>
      <c r="M23" s="135"/>
      <c r="N23" s="136"/>
      <c r="O23" s="132"/>
      <c r="P23" s="132"/>
      <c r="Q23" s="132"/>
      <c r="R23" s="132"/>
      <c r="S23" s="132"/>
      <c r="T23" s="132"/>
      <c r="U23" s="134"/>
      <c r="V23" s="137"/>
      <c r="W23" s="135"/>
      <c r="X23" s="135"/>
      <c r="Y23" s="135"/>
      <c r="Z23" s="135"/>
    </row>
    <row r="24" spans="2:26" s="23" customFormat="1" ht="15">
      <c r="B24" s="138"/>
      <c r="C24" s="139"/>
      <c r="D24" s="132"/>
      <c r="E24" s="133"/>
      <c r="F24" s="132"/>
      <c r="G24" s="132"/>
      <c r="H24" s="132"/>
      <c r="I24" s="132"/>
      <c r="J24" s="132"/>
      <c r="K24" s="132"/>
      <c r="L24" s="134"/>
      <c r="M24" s="135"/>
      <c r="N24" s="136"/>
      <c r="O24" s="132"/>
      <c r="P24" s="132"/>
      <c r="Q24" s="132"/>
      <c r="R24" s="132"/>
      <c r="S24" s="132"/>
      <c r="T24" s="132"/>
      <c r="U24" s="134"/>
      <c r="V24" s="137"/>
      <c r="W24" s="135"/>
      <c r="X24" s="135"/>
      <c r="Y24" s="135"/>
      <c r="Z24" s="135"/>
    </row>
    <row r="25" spans="2:26" s="23" customFormat="1" ht="15">
      <c r="B25" s="138"/>
      <c r="C25" s="139"/>
      <c r="D25" s="132"/>
      <c r="E25" s="133"/>
      <c r="F25" s="132"/>
      <c r="G25" s="132"/>
      <c r="H25" s="132"/>
      <c r="I25" s="132"/>
      <c r="J25" s="132"/>
      <c r="K25" s="132"/>
      <c r="L25" s="134"/>
      <c r="M25" s="135"/>
      <c r="N25" s="136"/>
      <c r="O25" s="132"/>
      <c r="P25" s="132"/>
      <c r="Q25" s="132"/>
      <c r="R25" s="132"/>
      <c r="S25" s="132"/>
      <c r="T25" s="132"/>
      <c r="U25" s="134"/>
      <c r="V25" s="137"/>
      <c r="W25" s="135"/>
      <c r="X25" s="135"/>
      <c r="Y25" s="135"/>
      <c r="Z25" s="135"/>
    </row>
    <row r="26" spans="2:26" s="23" customFormat="1" ht="15">
      <c r="B26" s="138"/>
      <c r="C26" s="139"/>
      <c r="D26" s="132"/>
      <c r="E26" s="133"/>
      <c r="F26" s="132"/>
      <c r="G26" s="132"/>
      <c r="H26" s="132"/>
      <c r="I26" s="132"/>
      <c r="J26" s="132"/>
      <c r="K26" s="132"/>
      <c r="L26" s="134"/>
      <c r="M26" s="135"/>
      <c r="N26" s="136"/>
      <c r="O26" s="132"/>
      <c r="P26" s="132"/>
      <c r="Q26" s="132"/>
      <c r="R26" s="132"/>
      <c r="S26" s="132"/>
      <c r="T26" s="132"/>
      <c r="U26" s="134"/>
      <c r="V26" s="137"/>
      <c r="W26" s="135"/>
      <c r="X26" s="135"/>
      <c r="Y26" s="135"/>
      <c r="Z26" s="135"/>
    </row>
    <row r="27" spans="2:26" s="23" customFormat="1" ht="15">
      <c r="B27" s="138"/>
      <c r="C27" s="139"/>
      <c r="D27" s="132"/>
      <c r="E27" s="133"/>
      <c r="F27" s="132"/>
      <c r="G27" s="132"/>
      <c r="H27" s="132"/>
      <c r="I27" s="132"/>
      <c r="J27" s="132"/>
      <c r="K27" s="132"/>
      <c r="L27" s="134"/>
      <c r="M27" s="135"/>
      <c r="N27" s="136"/>
      <c r="O27" s="132"/>
      <c r="P27" s="132"/>
      <c r="Q27" s="132"/>
      <c r="R27" s="132"/>
      <c r="S27" s="132"/>
      <c r="T27" s="132"/>
      <c r="U27" s="134"/>
      <c r="V27" s="137"/>
      <c r="W27" s="135"/>
      <c r="X27" s="135"/>
      <c r="Y27" s="135"/>
      <c r="Z27" s="135"/>
    </row>
    <row r="28" spans="2:26" s="23" customFormat="1" ht="15">
      <c r="B28" s="138"/>
      <c r="C28" s="139"/>
      <c r="D28" s="132"/>
      <c r="E28" s="133"/>
      <c r="F28" s="132"/>
      <c r="G28" s="132"/>
      <c r="H28" s="132"/>
      <c r="I28" s="132"/>
      <c r="J28" s="132"/>
      <c r="K28" s="132"/>
      <c r="L28" s="134"/>
      <c r="M28" s="135"/>
      <c r="N28" s="136"/>
      <c r="O28" s="132"/>
      <c r="P28" s="132"/>
      <c r="Q28" s="132"/>
      <c r="R28" s="132"/>
      <c r="S28" s="132"/>
      <c r="T28" s="132"/>
      <c r="U28" s="134"/>
      <c r="V28" s="137"/>
      <c r="W28" s="135"/>
      <c r="X28" s="135"/>
      <c r="Y28" s="135"/>
      <c r="Z28" s="135"/>
    </row>
    <row r="29" spans="2:26" s="23" customFormat="1" ht="15">
      <c r="B29" s="138"/>
      <c r="C29" s="139"/>
      <c r="D29" s="132"/>
      <c r="E29" s="133"/>
      <c r="F29" s="132"/>
      <c r="G29" s="132"/>
      <c r="H29" s="132"/>
      <c r="I29" s="132"/>
      <c r="J29" s="132"/>
      <c r="K29" s="132"/>
      <c r="L29" s="134"/>
      <c r="M29" s="135"/>
      <c r="N29" s="136"/>
      <c r="O29" s="132"/>
      <c r="P29" s="132"/>
      <c r="Q29" s="132"/>
      <c r="R29" s="132"/>
      <c r="S29" s="132"/>
      <c r="T29" s="132"/>
      <c r="U29" s="134"/>
      <c r="V29" s="137"/>
      <c r="W29" s="135"/>
      <c r="X29" s="135"/>
      <c r="Y29" s="135"/>
      <c r="Z29" s="135"/>
    </row>
    <row r="30" spans="2:26" s="23" customFormat="1" ht="15">
      <c r="B30" s="138"/>
      <c r="C30" s="139"/>
      <c r="D30" s="132"/>
      <c r="E30" s="133"/>
      <c r="F30" s="132"/>
      <c r="G30" s="132"/>
      <c r="H30" s="132"/>
      <c r="I30" s="132"/>
      <c r="J30" s="132"/>
      <c r="K30" s="132"/>
      <c r="L30" s="134"/>
      <c r="M30" s="135"/>
      <c r="N30" s="136"/>
      <c r="O30" s="132"/>
      <c r="P30" s="132"/>
      <c r="Q30" s="132"/>
      <c r="R30" s="132"/>
      <c r="S30" s="132"/>
      <c r="T30" s="132"/>
      <c r="U30" s="134"/>
      <c r="V30" s="137"/>
      <c r="W30" s="135"/>
      <c r="X30" s="135"/>
      <c r="Y30" s="135"/>
      <c r="Z30" s="135"/>
    </row>
    <row r="31" spans="2:26" s="23" customFormat="1" ht="15">
      <c r="B31" s="138"/>
      <c r="C31" s="139"/>
      <c r="D31" s="132"/>
      <c r="E31" s="133"/>
      <c r="F31" s="132"/>
      <c r="G31" s="132"/>
      <c r="H31" s="132"/>
      <c r="I31" s="132"/>
      <c r="J31" s="132"/>
      <c r="K31" s="132"/>
      <c r="L31" s="134"/>
      <c r="M31" s="135"/>
      <c r="N31" s="136"/>
      <c r="O31" s="132"/>
      <c r="P31" s="132"/>
      <c r="Q31" s="132"/>
      <c r="R31" s="132"/>
      <c r="S31" s="132"/>
      <c r="T31" s="132"/>
      <c r="U31" s="134"/>
      <c r="V31" s="137"/>
      <c r="W31" s="135"/>
      <c r="X31" s="135"/>
      <c r="Y31" s="135"/>
      <c r="Z31" s="135"/>
    </row>
    <row r="32" spans="2:26" s="23" customFormat="1" ht="15">
      <c r="B32" s="138"/>
      <c r="C32" s="139"/>
      <c r="D32" s="132"/>
      <c r="E32" s="133"/>
      <c r="F32" s="132"/>
      <c r="G32" s="132"/>
      <c r="H32" s="132"/>
      <c r="I32" s="132"/>
      <c r="J32" s="132"/>
      <c r="K32" s="132"/>
      <c r="L32" s="134"/>
      <c r="M32" s="135"/>
      <c r="N32" s="136"/>
      <c r="O32" s="132"/>
      <c r="P32" s="132"/>
      <c r="Q32" s="132"/>
      <c r="R32" s="132"/>
      <c r="S32" s="132"/>
      <c r="T32" s="132"/>
      <c r="U32" s="134"/>
      <c r="V32" s="137"/>
      <c r="W32" s="135"/>
      <c r="X32" s="135"/>
      <c r="Y32" s="135"/>
      <c r="Z32" s="135"/>
    </row>
    <row r="33" spans="2:26" s="23" customFormat="1" ht="15">
      <c r="B33" s="138"/>
      <c r="C33" s="139"/>
      <c r="D33" s="132"/>
      <c r="E33" s="133"/>
      <c r="F33" s="132"/>
      <c r="G33" s="132"/>
      <c r="H33" s="132"/>
      <c r="I33" s="132"/>
      <c r="J33" s="132"/>
      <c r="K33" s="132"/>
      <c r="L33" s="134"/>
      <c r="M33" s="135"/>
      <c r="N33" s="136"/>
      <c r="O33" s="132"/>
      <c r="P33" s="132"/>
      <c r="Q33" s="132"/>
      <c r="R33" s="132"/>
      <c r="S33" s="132"/>
      <c r="T33" s="132"/>
      <c r="U33" s="134"/>
      <c r="V33" s="137"/>
      <c r="W33" s="135"/>
      <c r="X33" s="135"/>
      <c r="Y33" s="135"/>
      <c r="Z33" s="135"/>
    </row>
    <row r="34" spans="2:26" s="23" customFormat="1" ht="15">
      <c r="B34" s="138"/>
      <c r="C34" s="139"/>
      <c r="D34" s="132"/>
      <c r="E34" s="133"/>
      <c r="F34" s="132"/>
      <c r="G34" s="132"/>
      <c r="H34" s="132"/>
      <c r="I34" s="132"/>
      <c r="J34" s="132"/>
      <c r="K34" s="132"/>
      <c r="L34" s="134"/>
      <c r="M34" s="135"/>
      <c r="N34" s="136"/>
      <c r="O34" s="132"/>
      <c r="P34" s="132"/>
      <c r="Q34" s="132"/>
      <c r="R34" s="132"/>
      <c r="S34" s="132"/>
      <c r="T34" s="132"/>
      <c r="U34" s="134"/>
      <c r="V34" s="137"/>
      <c r="W34" s="135"/>
      <c r="X34" s="135"/>
      <c r="Y34" s="135"/>
      <c r="Z34" s="135"/>
    </row>
    <row r="35" spans="2:26" s="23" customFormat="1" ht="15">
      <c r="B35" s="138"/>
      <c r="C35" s="139"/>
      <c r="D35" s="132"/>
      <c r="E35" s="133"/>
      <c r="F35" s="132"/>
      <c r="G35" s="132"/>
      <c r="H35" s="132"/>
      <c r="I35" s="132"/>
      <c r="J35" s="132"/>
      <c r="K35" s="132"/>
      <c r="L35" s="134"/>
      <c r="M35" s="135"/>
      <c r="N35" s="136"/>
      <c r="O35" s="132"/>
      <c r="P35" s="132"/>
      <c r="Q35" s="132"/>
      <c r="R35" s="132"/>
      <c r="S35" s="132"/>
      <c r="T35" s="132"/>
      <c r="U35" s="134"/>
      <c r="V35" s="137"/>
      <c r="W35" s="135"/>
      <c r="X35" s="135"/>
      <c r="Y35" s="135"/>
      <c r="Z35" s="135"/>
    </row>
    <row r="36" spans="2:26" s="23" customFormat="1" ht="15">
      <c r="B36" s="138"/>
      <c r="C36" s="139"/>
      <c r="D36" s="132"/>
      <c r="E36" s="133"/>
      <c r="F36" s="132"/>
      <c r="G36" s="132"/>
      <c r="H36" s="132"/>
      <c r="I36" s="132"/>
      <c r="J36" s="132"/>
      <c r="K36" s="132"/>
      <c r="L36" s="134"/>
      <c r="M36" s="135"/>
      <c r="N36" s="136"/>
      <c r="O36" s="132"/>
      <c r="P36" s="132"/>
      <c r="Q36" s="132"/>
      <c r="R36" s="132"/>
      <c r="S36" s="132"/>
      <c r="T36" s="132"/>
      <c r="U36" s="134"/>
      <c r="V36" s="137"/>
      <c r="W36" s="135"/>
      <c r="X36" s="135"/>
      <c r="Y36" s="135"/>
      <c r="Z36" s="135"/>
    </row>
    <row r="37" spans="2:26" s="23" customFormat="1" ht="15">
      <c r="B37" s="138"/>
      <c r="C37" s="139"/>
      <c r="D37" s="132"/>
      <c r="E37" s="133"/>
      <c r="F37" s="132"/>
      <c r="G37" s="132"/>
      <c r="H37" s="132"/>
      <c r="I37" s="132"/>
      <c r="J37" s="132"/>
      <c r="K37" s="132"/>
      <c r="L37" s="134"/>
      <c r="M37" s="135"/>
      <c r="N37" s="136"/>
      <c r="O37" s="132"/>
      <c r="P37" s="132"/>
      <c r="Q37" s="132"/>
      <c r="R37" s="132"/>
      <c r="S37" s="132"/>
      <c r="T37" s="132"/>
      <c r="U37" s="134"/>
      <c r="V37" s="137"/>
      <c r="W37" s="135"/>
      <c r="X37" s="135"/>
      <c r="Y37" s="135"/>
      <c r="Z37" s="135"/>
    </row>
    <row r="38" spans="2:26" s="23" customFormat="1" ht="15">
      <c r="B38" s="138"/>
      <c r="C38" s="139"/>
      <c r="D38" s="132"/>
      <c r="E38" s="133"/>
      <c r="F38" s="132"/>
      <c r="G38" s="132"/>
      <c r="H38" s="132"/>
      <c r="I38" s="132"/>
      <c r="J38" s="132"/>
      <c r="K38" s="132"/>
      <c r="L38" s="134"/>
      <c r="M38" s="135"/>
      <c r="N38" s="136"/>
      <c r="O38" s="132"/>
      <c r="P38" s="132"/>
      <c r="Q38" s="132"/>
      <c r="R38" s="132"/>
      <c r="S38" s="132"/>
      <c r="T38" s="132"/>
      <c r="U38" s="134"/>
      <c r="V38" s="137"/>
      <c r="W38" s="135"/>
      <c r="X38" s="135"/>
      <c r="Y38" s="135"/>
      <c r="Z38" s="135"/>
    </row>
    <row r="39" spans="2:26" s="23" customFormat="1" ht="15">
      <c r="B39" s="138"/>
      <c r="C39" s="139"/>
      <c r="D39" s="132"/>
      <c r="E39" s="133"/>
      <c r="F39" s="132"/>
      <c r="G39" s="132"/>
      <c r="H39" s="132"/>
      <c r="I39" s="132"/>
      <c r="J39" s="132"/>
      <c r="K39" s="132"/>
      <c r="L39" s="134"/>
      <c r="M39" s="135"/>
      <c r="N39" s="136"/>
      <c r="O39" s="132"/>
      <c r="P39" s="132"/>
      <c r="Q39" s="132"/>
      <c r="R39" s="132"/>
      <c r="S39" s="132"/>
      <c r="T39" s="132"/>
      <c r="U39" s="134"/>
      <c r="V39" s="137"/>
      <c r="W39" s="135"/>
      <c r="X39" s="135"/>
      <c r="Y39" s="135"/>
      <c r="Z39" s="135"/>
    </row>
    <row r="40" spans="2:26" s="23" customFormat="1" ht="15">
      <c r="B40" s="138"/>
      <c r="C40" s="139"/>
      <c r="D40" s="132"/>
      <c r="E40" s="133"/>
      <c r="F40" s="132"/>
      <c r="G40" s="132"/>
      <c r="H40" s="132"/>
      <c r="I40" s="132"/>
      <c r="J40" s="132"/>
      <c r="K40" s="132"/>
      <c r="L40" s="134"/>
      <c r="M40" s="135"/>
      <c r="N40" s="136"/>
      <c r="O40" s="132"/>
      <c r="P40" s="132"/>
      <c r="Q40" s="132"/>
      <c r="R40" s="132"/>
      <c r="S40" s="132"/>
      <c r="T40" s="132"/>
      <c r="U40" s="134"/>
      <c r="V40" s="137"/>
      <c r="W40" s="135"/>
      <c r="X40" s="135"/>
      <c r="Y40" s="135"/>
      <c r="Z40" s="135"/>
    </row>
    <row r="41" spans="2:26" s="23" customFormat="1" ht="15">
      <c r="B41" s="138"/>
      <c r="C41" s="139"/>
      <c r="D41" s="132"/>
      <c r="E41" s="133"/>
      <c r="F41" s="132"/>
      <c r="G41" s="132"/>
      <c r="H41" s="132"/>
      <c r="I41" s="132"/>
      <c r="J41" s="132"/>
      <c r="K41" s="132"/>
      <c r="L41" s="134"/>
      <c r="M41" s="135"/>
      <c r="N41" s="136"/>
      <c r="O41" s="132"/>
      <c r="P41" s="132"/>
      <c r="Q41" s="132"/>
      <c r="R41" s="132"/>
      <c r="S41" s="132"/>
      <c r="T41" s="132"/>
      <c r="U41" s="134"/>
      <c r="V41" s="137"/>
      <c r="W41" s="135"/>
      <c r="X41" s="135"/>
      <c r="Y41" s="135"/>
      <c r="Z41" s="135"/>
    </row>
    <row r="42" spans="2:26" s="23" customFormat="1" ht="15">
      <c r="B42" s="138"/>
      <c r="C42" s="139"/>
      <c r="D42" s="132"/>
      <c r="E42" s="133"/>
      <c r="F42" s="132"/>
      <c r="G42" s="132"/>
      <c r="H42" s="132"/>
      <c r="I42" s="132"/>
      <c r="J42" s="132"/>
      <c r="K42" s="132"/>
      <c r="L42" s="134"/>
      <c r="M42" s="135"/>
      <c r="N42" s="136"/>
      <c r="O42" s="132"/>
      <c r="P42" s="132"/>
      <c r="Q42" s="132"/>
      <c r="R42" s="132"/>
      <c r="S42" s="132"/>
      <c r="T42" s="132"/>
      <c r="U42" s="134"/>
      <c r="V42" s="137"/>
      <c r="W42" s="135"/>
      <c r="X42" s="135"/>
      <c r="Y42" s="135"/>
      <c r="Z42" s="135"/>
    </row>
    <row r="43" spans="2:26" s="23" customFormat="1" ht="15">
      <c r="B43" s="138"/>
      <c r="C43" s="139"/>
      <c r="D43" s="132"/>
      <c r="E43" s="133"/>
      <c r="F43" s="132"/>
      <c r="G43" s="132"/>
      <c r="H43" s="132"/>
      <c r="I43" s="132"/>
      <c r="J43" s="132"/>
      <c r="K43" s="132"/>
      <c r="L43" s="134"/>
      <c r="M43" s="135"/>
      <c r="N43" s="136"/>
      <c r="O43" s="132"/>
      <c r="P43" s="132"/>
      <c r="Q43" s="132"/>
      <c r="R43" s="132"/>
      <c r="S43" s="132"/>
      <c r="T43" s="132"/>
      <c r="U43" s="134"/>
      <c r="V43" s="137"/>
      <c r="W43" s="135"/>
      <c r="X43" s="135"/>
      <c r="Y43" s="135"/>
      <c r="Z43" s="135"/>
    </row>
    <row r="44" spans="2:26" s="23" customFormat="1" ht="15">
      <c r="B44" s="138"/>
      <c r="C44" s="139"/>
      <c r="D44" s="132"/>
      <c r="E44" s="133"/>
      <c r="F44" s="132"/>
      <c r="G44" s="132"/>
      <c r="H44" s="132"/>
      <c r="I44" s="132"/>
      <c r="J44" s="132"/>
      <c r="K44" s="132"/>
      <c r="L44" s="134"/>
      <c r="M44" s="135"/>
      <c r="N44" s="136"/>
      <c r="O44" s="132"/>
      <c r="P44" s="132"/>
      <c r="Q44" s="132"/>
      <c r="R44" s="132"/>
      <c r="S44" s="132"/>
      <c r="T44" s="132"/>
      <c r="U44" s="134"/>
      <c r="V44" s="137"/>
      <c r="W44" s="135"/>
      <c r="X44" s="135"/>
      <c r="Y44" s="135"/>
      <c r="Z44" s="135"/>
    </row>
    <row r="45" spans="2:26" s="23" customFormat="1" ht="15">
      <c r="B45" s="138"/>
      <c r="C45" s="139"/>
      <c r="D45" s="132"/>
      <c r="E45" s="133"/>
      <c r="F45" s="132"/>
      <c r="G45" s="132"/>
      <c r="H45" s="132"/>
      <c r="I45" s="132"/>
      <c r="J45" s="132"/>
      <c r="K45" s="132"/>
      <c r="L45" s="134"/>
      <c r="M45" s="135"/>
      <c r="N45" s="136"/>
      <c r="O45" s="132"/>
      <c r="P45" s="132"/>
      <c r="Q45" s="132"/>
      <c r="R45" s="132"/>
      <c r="S45" s="132"/>
      <c r="T45" s="132"/>
      <c r="U45" s="134"/>
      <c r="V45" s="137"/>
      <c r="W45" s="135"/>
      <c r="X45" s="135"/>
      <c r="Y45" s="135"/>
      <c r="Z45" s="135"/>
    </row>
    <row r="46" spans="2:26" s="23" customFormat="1" ht="15">
      <c r="B46" s="138"/>
      <c r="C46" s="139"/>
      <c r="D46" s="132"/>
      <c r="E46" s="133"/>
      <c r="F46" s="132"/>
      <c r="G46" s="132"/>
      <c r="H46" s="132"/>
      <c r="I46" s="132"/>
      <c r="J46" s="132"/>
      <c r="K46" s="132"/>
      <c r="L46" s="134"/>
      <c r="M46" s="135"/>
      <c r="N46" s="136"/>
      <c r="O46" s="132"/>
      <c r="P46" s="132"/>
      <c r="Q46" s="132"/>
      <c r="R46" s="132"/>
      <c r="S46" s="132"/>
      <c r="T46" s="132"/>
      <c r="U46" s="134"/>
      <c r="V46" s="137"/>
      <c r="W46" s="135"/>
      <c r="X46" s="135"/>
      <c r="Y46" s="135"/>
      <c r="Z46" s="135"/>
    </row>
    <row r="47" spans="2:26" s="23" customFormat="1" ht="15">
      <c r="B47" s="138"/>
      <c r="C47" s="139"/>
      <c r="D47" s="132"/>
      <c r="E47" s="133"/>
      <c r="F47" s="132"/>
      <c r="G47" s="132"/>
      <c r="H47" s="132"/>
      <c r="I47" s="132"/>
      <c r="J47" s="132"/>
      <c r="K47" s="132"/>
      <c r="L47" s="134"/>
      <c r="M47" s="135"/>
      <c r="N47" s="136"/>
      <c r="O47" s="132"/>
      <c r="P47" s="132"/>
      <c r="Q47" s="132"/>
      <c r="R47" s="132"/>
      <c r="S47" s="132"/>
      <c r="T47" s="132"/>
      <c r="U47" s="134"/>
      <c r="V47" s="137"/>
      <c r="W47" s="135"/>
      <c r="X47" s="135"/>
      <c r="Y47" s="135"/>
      <c r="Z47" s="135"/>
    </row>
    <row r="48" spans="2:26" s="23" customFormat="1" ht="15">
      <c r="B48" s="138"/>
      <c r="C48" s="139"/>
      <c r="D48" s="132"/>
      <c r="E48" s="133"/>
      <c r="F48" s="132"/>
      <c r="G48" s="132"/>
      <c r="H48" s="132"/>
      <c r="I48" s="132"/>
      <c r="J48" s="132"/>
      <c r="K48" s="132"/>
      <c r="L48" s="134"/>
      <c r="M48" s="135"/>
      <c r="N48" s="136"/>
      <c r="O48" s="132"/>
      <c r="P48" s="132"/>
      <c r="Q48" s="132"/>
      <c r="R48" s="132"/>
      <c r="S48" s="132"/>
      <c r="T48" s="132"/>
      <c r="U48" s="134"/>
      <c r="V48" s="137"/>
      <c r="W48" s="135"/>
      <c r="X48" s="135"/>
      <c r="Y48" s="135"/>
      <c r="Z48" s="135"/>
    </row>
    <row r="49" spans="2:26" s="23" customFormat="1" ht="15">
      <c r="B49" s="138"/>
      <c r="C49" s="139"/>
      <c r="D49" s="132"/>
      <c r="E49" s="133"/>
      <c r="F49" s="132"/>
      <c r="G49" s="132"/>
      <c r="H49" s="132"/>
      <c r="I49" s="132"/>
      <c r="J49" s="132"/>
      <c r="K49" s="132"/>
      <c r="L49" s="134"/>
      <c r="M49" s="135"/>
      <c r="N49" s="136"/>
      <c r="O49" s="132"/>
      <c r="P49" s="132"/>
      <c r="Q49" s="132"/>
      <c r="R49" s="132"/>
      <c r="S49" s="132"/>
      <c r="T49" s="132"/>
      <c r="U49" s="134"/>
      <c r="V49" s="137"/>
      <c r="W49" s="135"/>
      <c r="X49" s="135"/>
      <c r="Y49" s="135"/>
      <c r="Z49" s="135"/>
    </row>
    <row r="50" spans="2:26" s="23" customFormat="1" ht="15">
      <c r="B50" s="138"/>
      <c r="C50" s="139"/>
      <c r="D50" s="132"/>
      <c r="E50" s="133"/>
      <c r="F50" s="132"/>
      <c r="G50" s="132"/>
      <c r="H50" s="132"/>
      <c r="I50" s="132"/>
      <c r="J50" s="132"/>
      <c r="K50" s="132"/>
      <c r="L50" s="134"/>
      <c r="M50" s="135"/>
      <c r="N50" s="136"/>
      <c r="O50" s="132"/>
      <c r="P50" s="132"/>
      <c r="Q50" s="132"/>
      <c r="R50" s="132"/>
      <c r="S50" s="132"/>
      <c r="T50" s="132"/>
      <c r="U50" s="134"/>
      <c r="V50" s="137"/>
      <c r="W50" s="135"/>
      <c r="X50" s="135"/>
      <c r="Y50" s="135"/>
      <c r="Z50" s="135"/>
    </row>
    <row r="51" spans="2:26" s="23" customFormat="1" ht="15">
      <c r="B51" s="138"/>
      <c r="C51" s="139"/>
      <c r="D51" s="132"/>
      <c r="E51" s="133"/>
      <c r="F51" s="132"/>
      <c r="G51" s="132"/>
      <c r="H51" s="132"/>
      <c r="I51" s="132"/>
      <c r="J51" s="132"/>
      <c r="K51" s="132"/>
      <c r="L51" s="134"/>
      <c r="M51" s="135"/>
      <c r="N51" s="136"/>
      <c r="O51" s="132"/>
      <c r="P51" s="132"/>
      <c r="Q51" s="132"/>
      <c r="R51" s="132"/>
      <c r="S51" s="132"/>
      <c r="T51" s="132"/>
      <c r="U51" s="134"/>
      <c r="V51" s="137"/>
      <c r="W51" s="135"/>
      <c r="X51" s="135"/>
      <c r="Y51" s="135"/>
      <c r="Z51" s="135"/>
    </row>
    <row r="52" spans="2:26" s="23" customFormat="1" ht="15">
      <c r="B52" s="138"/>
      <c r="C52" s="139"/>
      <c r="D52" s="132"/>
      <c r="E52" s="133"/>
      <c r="F52" s="132"/>
      <c r="G52" s="132"/>
      <c r="H52" s="132"/>
      <c r="I52" s="132"/>
      <c r="J52" s="132"/>
      <c r="K52" s="132"/>
      <c r="L52" s="134"/>
      <c r="M52" s="135"/>
      <c r="N52" s="136"/>
      <c r="O52" s="132"/>
      <c r="P52" s="132"/>
      <c r="Q52" s="132"/>
      <c r="R52" s="132"/>
      <c r="S52" s="132"/>
      <c r="T52" s="132"/>
      <c r="U52" s="134"/>
      <c r="V52" s="137"/>
      <c r="W52" s="135"/>
      <c r="X52" s="135"/>
      <c r="Y52" s="135"/>
      <c r="Z52" s="135"/>
    </row>
    <row r="53" spans="2:26" s="23" customFormat="1" ht="15">
      <c r="B53" s="138"/>
      <c r="C53" s="139"/>
      <c r="D53" s="132"/>
      <c r="E53" s="133"/>
      <c r="F53" s="132"/>
      <c r="G53" s="132"/>
      <c r="H53" s="132"/>
      <c r="I53" s="132"/>
      <c r="J53" s="132"/>
      <c r="K53" s="132"/>
      <c r="L53" s="134"/>
      <c r="M53" s="135"/>
      <c r="N53" s="136"/>
      <c r="O53" s="132"/>
      <c r="P53" s="132"/>
      <c r="Q53" s="132"/>
      <c r="R53" s="132"/>
      <c r="S53" s="132"/>
      <c r="T53" s="132"/>
      <c r="U53" s="134"/>
      <c r="V53" s="137"/>
      <c r="W53" s="135"/>
      <c r="X53" s="135"/>
      <c r="Y53" s="135"/>
      <c r="Z53" s="135"/>
    </row>
    <row r="54" spans="2:26" s="23" customFormat="1" ht="15">
      <c r="B54" s="138"/>
      <c r="C54" s="139"/>
      <c r="D54" s="132"/>
      <c r="E54" s="133"/>
      <c r="F54" s="132"/>
      <c r="G54" s="132"/>
      <c r="H54" s="132"/>
      <c r="I54" s="132"/>
      <c r="J54" s="132"/>
      <c r="K54" s="132"/>
      <c r="L54" s="134"/>
      <c r="M54" s="135"/>
      <c r="N54" s="136"/>
      <c r="O54" s="132"/>
      <c r="P54" s="132"/>
      <c r="Q54" s="132"/>
      <c r="R54" s="132"/>
      <c r="S54" s="132"/>
      <c r="T54" s="132"/>
      <c r="U54" s="134"/>
      <c r="V54" s="137"/>
      <c r="W54" s="135"/>
      <c r="X54" s="135"/>
      <c r="Y54" s="135"/>
      <c r="Z54" s="135"/>
    </row>
    <row r="55" spans="2:26" s="23" customFormat="1" ht="15">
      <c r="B55" s="138"/>
      <c r="C55" s="139"/>
      <c r="D55" s="132"/>
      <c r="E55" s="133"/>
      <c r="F55" s="132"/>
      <c r="G55" s="132"/>
      <c r="H55" s="132"/>
      <c r="I55" s="132"/>
      <c r="J55" s="132"/>
      <c r="K55" s="132"/>
      <c r="L55" s="134"/>
      <c r="M55" s="135"/>
      <c r="N55" s="136"/>
      <c r="O55" s="132"/>
      <c r="P55" s="132"/>
      <c r="Q55" s="132"/>
      <c r="R55" s="132"/>
      <c r="S55" s="132"/>
      <c r="T55" s="132"/>
      <c r="U55" s="134"/>
      <c r="V55" s="137"/>
      <c r="W55" s="135"/>
      <c r="X55" s="135"/>
      <c r="Y55" s="135"/>
      <c r="Z55" s="135"/>
    </row>
    <row r="56" spans="2:26" s="23" customFormat="1" ht="15">
      <c r="B56" s="138"/>
      <c r="C56" s="139"/>
      <c r="D56" s="132"/>
      <c r="E56" s="133"/>
      <c r="F56" s="132"/>
      <c r="G56" s="132"/>
      <c r="H56" s="132"/>
      <c r="I56" s="132"/>
      <c r="J56" s="132"/>
      <c r="K56" s="132"/>
      <c r="L56" s="134"/>
      <c r="M56" s="135"/>
      <c r="N56" s="136"/>
      <c r="O56" s="132"/>
      <c r="P56" s="132"/>
      <c r="Q56" s="132"/>
      <c r="R56" s="132"/>
      <c r="S56" s="132"/>
      <c r="T56" s="132"/>
      <c r="U56" s="134"/>
      <c r="V56" s="137"/>
      <c r="W56" s="135"/>
      <c r="X56" s="135"/>
      <c r="Y56" s="135"/>
      <c r="Z56" s="135"/>
    </row>
    <row r="57" spans="2:26" s="23" customFormat="1" ht="15">
      <c r="B57" s="138"/>
      <c r="C57" s="139"/>
      <c r="D57" s="132"/>
      <c r="E57" s="133"/>
      <c r="F57" s="132"/>
      <c r="G57" s="132"/>
      <c r="H57" s="132"/>
      <c r="I57" s="132"/>
      <c r="J57" s="132"/>
      <c r="K57" s="132"/>
      <c r="L57" s="134"/>
      <c r="M57" s="135"/>
      <c r="N57" s="136"/>
      <c r="O57" s="132"/>
      <c r="P57" s="132"/>
      <c r="Q57" s="132"/>
      <c r="R57" s="132"/>
      <c r="S57" s="132"/>
      <c r="T57" s="132"/>
      <c r="U57" s="134"/>
      <c r="V57" s="137"/>
      <c r="W57" s="135"/>
      <c r="X57" s="135"/>
      <c r="Y57" s="135"/>
      <c r="Z57" s="135"/>
    </row>
    <row r="58" spans="2:26" s="23" customFormat="1" ht="15">
      <c r="B58" s="138"/>
      <c r="C58" s="139"/>
      <c r="D58" s="132"/>
      <c r="E58" s="133"/>
      <c r="F58" s="132"/>
      <c r="G58" s="132"/>
      <c r="H58" s="132"/>
      <c r="I58" s="132"/>
      <c r="J58" s="132"/>
      <c r="K58" s="132"/>
      <c r="L58" s="134"/>
      <c r="M58" s="135"/>
      <c r="N58" s="136"/>
      <c r="O58" s="132"/>
      <c r="P58" s="132"/>
      <c r="Q58" s="132"/>
      <c r="R58" s="132"/>
      <c r="S58" s="132"/>
      <c r="T58" s="132"/>
      <c r="U58" s="134"/>
      <c r="V58" s="137"/>
      <c r="W58" s="135"/>
      <c r="X58" s="135"/>
      <c r="Y58" s="135"/>
      <c r="Z58" s="135"/>
    </row>
    <row r="59" spans="2:26" s="23" customFormat="1" ht="15">
      <c r="B59" s="138"/>
      <c r="C59" s="139"/>
      <c r="D59" s="132"/>
      <c r="E59" s="133"/>
      <c r="F59" s="132"/>
      <c r="G59" s="132"/>
      <c r="H59" s="132"/>
      <c r="I59" s="132"/>
      <c r="J59" s="132"/>
      <c r="K59" s="132"/>
      <c r="L59" s="134"/>
      <c r="M59" s="135"/>
      <c r="N59" s="136"/>
      <c r="O59" s="132"/>
      <c r="P59" s="132"/>
      <c r="Q59" s="132"/>
      <c r="R59" s="132"/>
      <c r="S59" s="132"/>
      <c r="T59" s="132"/>
      <c r="U59" s="134"/>
      <c r="V59" s="137"/>
      <c r="W59" s="135"/>
      <c r="X59" s="135"/>
      <c r="Y59" s="135"/>
      <c r="Z59" s="135"/>
    </row>
    <row r="60" spans="2:26" s="23" customFormat="1" ht="15">
      <c r="B60" s="138"/>
      <c r="C60" s="139"/>
      <c r="D60" s="132"/>
      <c r="E60" s="133"/>
      <c r="F60" s="132"/>
      <c r="G60" s="132"/>
      <c r="H60" s="132"/>
      <c r="I60" s="132"/>
      <c r="J60" s="132"/>
      <c r="K60" s="132"/>
      <c r="L60" s="134"/>
      <c r="M60" s="135"/>
      <c r="N60" s="136"/>
      <c r="O60" s="132"/>
      <c r="P60" s="132"/>
      <c r="Q60" s="132"/>
      <c r="R60" s="132"/>
      <c r="S60" s="132"/>
      <c r="T60" s="132"/>
      <c r="U60" s="134"/>
      <c r="V60" s="137"/>
      <c r="W60" s="135"/>
      <c r="X60" s="135"/>
      <c r="Y60" s="135"/>
      <c r="Z60" s="135"/>
    </row>
    <row r="61" spans="2:26" s="23" customFormat="1" ht="15">
      <c r="B61" s="138"/>
      <c r="C61" s="139"/>
      <c r="D61" s="132"/>
      <c r="E61" s="133"/>
      <c r="F61" s="132"/>
      <c r="G61" s="132"/>
      <c r="H61" s="132"/>
      <c r="I61" s="132"/>
      <c r="J61" s="132"/>
      <c r="K61" s="132"/>
      <c r="L61" s="134"/>
      <c r="M61" s="135"/>
      <c r="N61" s="136"/>
      <c r="O61" s="132"/>
      <c r="P61" s="132"/>
      <c r="Q61" s="132"/>
      <c r="R61" s="132"/>
      <c r="S61" s="132"/>
      <c r="T61" s="132"/>
      <c r="U61" s="134"/>
      <c r="V61" s="137"/>
      <c r="W61" s="135"/>
      <c r="X61" s="135"/>
      <c r="Y61" s="135"/>
      <c r="Z61" s="135"/>
    </row>
    <row r="62" spans="2:26" s="23" customFormat="1" ht="15">
      <c r="B62" s="138"/>
      <c r="C62" s="139"/>
      <c r="D62" s="132"/>
      <c r="E62" s="133"/>
      <c r="F62" s="132"/>
      <c r="G62" s="132"/>
      <c r="H62" s="132"/>
      <c r="I62" s="132"/>
      <c r="J62" s="132"/>
      <c r="K62" s="132"/>
      <c r="L62" s="134"/>
      <c r="M62" s="135"/>
      <c r="N62" s="136"/>
      <c r="O62" s="132"/>
      <c r="P62" s="132"/>
      <c r="Q62" s="132"/>
      <c r="R62" s="132"/>
      <c r="S62" s="132"/>
      <c r="T62" s="132"/>
      <c r="U62" s="134"/>
      <c r="V62" s="137"/>
      <c r="W62" s="135"/>
      <c r="X62" s="135"/>
      <c r="Y62" s="135"/>
      <c r="Z62" s="135"/>
    </row>
    <row r="63" spans="2:26" s="23" customFormat="1" ht="15">
      <c r="B63" s="138"/>
      <c r="C63" s="139"/>
      <c r="D63" s="132"/>
      <c r="E63" s="133"/>
      <c r="F63" s="132"/>
      <c r="G63" s="132"/>
      <c r="H63" s="132"/>
      <c r="I63" s="132"/>
      <c r="J63" s="132"/>
      <c r="K63" s="132"/>
      <c r="L63" s="134"/>
      <c r="M63" s="135"/>
      <c r="N63" s="136"/>
      <c r="O63" s="132"/>
      <c r="P63" s="132"/>
      <c r="Q63" s="132"/>
      <c r="R63" s="132"/>
      <c r="S63" s="132"/>
      <c r="T63" s="132"/>
      <c r="U63" s="134"/>
      <c r="V63" s="137"/>
      <c r="W63" s="135"/>
      <c r="X63" s="135"/>
      <c r="Y63" s="135"/>
      <c r="Z63" s="135"/>
    </row>
    <row r="64" spans="2:26" s="23" customFormat="1" ht="15">
      <c r="B64" s="138"/>
      <c r="C64" s="139"/>
      <c r="D64" s="132"/>
      <c r="E64" s="133"/>
      <c r="F64" s="132"/>
      <c r="G64" s="132"/>
      <c r="H64" s="132"/>
      <c r="I64" s="132"/>
      <c r="J64" s="132"/>
      <c r="K64" s="132"/>
      <c r="L64" s="134"/>
      <c r="M64" s="135"/>
      <c r="N64" s="136"/>
      <c r="O64" s="132"/>
      <c r="P64" s="132"/>
      <c r="Q64" s="132"/>
      <c r="R64" s="132"/>
      <c r="S64" s="132"/>
      <c r="T64" s="132"/>
      <c r="U64" s="134"/>
      <c r="V64" s="137"/>
      <c r="W64" s="135"/>
      <c r="X64" s="135"/>
      <c r="Y64" s="135"/>
      <c r="Z64" s="135"/>
    </row>
    <row r="65" spans="2:26" s="23" customFormat="1" ht="15.75" thickBot="1">
      <c r="B65" s="138"/>
      <c r="C65" s="139"/>
      <c r="D65" s="132"/>
      <c r="E65" s="133"/>
      <c r="F65" s="132"/>
      <c r="G65" s="132"/>
      <c r="H65" s="132"/>
      <c r="I65" s="132"/>
      <c r="J65" s="132"/>
      <c r="K65" s="132"/>
      <c r="L65" s="134"/>
      <c r="M65" s="135"/>
      <c r="N65" s="136"/>
      <c r="O65" s="132"/>
      <c r="P65" s="132"/>
      <c r="Q65" s="132"/>
      <c r="R65" s="132"/>
      <c r="S65" s="132"/>
      <c r="T65" s="132"/>
      <c r="U65" s="134"/>
      <c r="V65" s="137"/>
      <c r="W65" s="135"/>
      <c r="X65" s="135"/>
      <c r="Y65" s="135"/>
      <c r="Z65" s="135"/>
    </row>
    <row r="66" spans="2:26" s="23" customFormat="1" ht="23.25" thickBot="1">
      <c r="B66" s="287" t="s">
        <v>5</v>
      </c>
      <c r="C66" s="288"/>
      <c r="D66" s="2" t="s">
        <v>6</v>
      </c>
      <c r="E66" s="20" t="s">
        <v>69</v>
      </c>
      <c r="F66" s="141" t="s">
        <v>314</v>
      </c>
      <c r="G66" s="143" t="s">
        <v>0</v>
      </c>
      <c r="H66" s="144" t="s">
        <v>1</v>
      </c>
      <c r="I66" s="144" t="s">
        <v>2</v>
      </c>
      <c r="J66" s="144" t="s">
        <v>3</v>
      </c>
      <c r="K66" s="144" t="s">
        <v>4</v>
      </c>
      <c r="L66" s="103" t="s">
        <v>75</v>
      </c>
      <c r="M66" s="135"/>
      <c r="N66" s="136"/>
      <c r="O66" s="132"/>
      <c r="P66" s="132"/>
      <c r="Q66" s="132"/>
      <c r="R66" s="132"/>
      <c r="S66" s="132"/>
      <c r="T66" s="132"/>
      <c r="U66" s="134"/>
      <c r="V66" s="137"/>
      <c r="W66" s="135"/>
      <c r="X66" s="135"/>
      <c r="Y66" s="135"/>
      <c r="Z66" s="135"/>
    </row>
    <row r="67" spans="2:22" s="22" customFormat="1" ht="28.5" customHeight="1">
      <c r="B67" s="281" t="s">
        <v>17</v>
      </c>
      <c r="C67" s="282"/>
      <c r="D67" s="304">
        <f>1+D13</f>
        <v>4</v>
      </c>
      <c r="E67" s="302" t="s">
        <v>74</v>
      </c>
      <c r="F67" s="10">
        <f>+'Encuesta Ok trabajo bruto 1'!P$121</f>
        <v>6</v>
      </c>
      <c r="G67" s="11">
        <f>+'Encuesta Ok trabajo bruto 1'!P$116</f>
        <v>7</v>
      </c>
      <c r="H67" s="11">
        <f>+'Encuesta Ok trabajo bruto 1'!P$117</f>
        <v>9</v>
      </c>
      <c r="I67" s="11">
        <f>+'Encuesta Ok trabajo bruto 1'!P$118</f>
        <v>14</v>
      </c>
      <c r="J67" s="11">
        <f>+'Encuesta Ok trabajo bruto 1'!P$119</f>
        <v>56</v>
      </c>
      <c r="K67" s="12">
        <f>+'Encuesta Ok trabajo bruto 1'!P$120</f>
        <v>17</v>
      </c>
      <c r="L67" s="119">
        <f aca="true" t="shared" si="4" ref="L67:L74">SUM(F67:K67)</f>
        <v>109</v>
      </c>
      <c r="N67" s="21"/>
      <c r="O67" s="132"/>
      <c r="P67" s="132"/>
      <c r="Q67" s="132"/>
      <c r="R67" s="132"/>
      <c r="S67" s="132"/>
      <c r="T67" s="132"/>
      <c r="U67" s="132"/>
      <c r="V67" s="132"/>
    </row>
    <row r="68" spans="2:22" s="22" customFormat="1" ht="15.75" thickBot="1">
      <c r="B68" s="283"/>
      <c r="C68" s="284"/>
      <c r="D68" s="301"/>
      <c r="E68" s="303"/>
      <c r="F68" s="152">
        <f aca="true" t="shared" si="5" ref="F68:K68">+F67*1/$L$9</f>
        <v>0.05504587155963303</v>
      </c>
      <c r="G68" s="153">
        <f t="shared" si="5"/>
        <v>0.06422018348623854</v>
      </c>
      <c r="H68" s="153">
        <f t="shared" si="5"/>
        <v>0.08256880733944955</v>
      </c>
      <c r="I68" s="153">
        <f t="shared" si="5"/>
        <v>0.12844036697247707</v>
      </c>
      <c r="J68" s="153">
        <f t="shared" si="5"/>
        <v>0.5137614678899083</v>
      </c>
      <c r="K68" s="154">
        <f t="shared" si="5"/>
        <v>0.1559633027522936</v>
      </c>
      <c r="L68" s="155">
        <f t="shared" si="4"/>
        <v>1</v>
      </c>
      <c r="N68" s="21"/>
      <c r="O68" s="132"/>
      <c r="P68" s="132"/>
      <c r="Q68" s="132"/>
      <c r="R68" s="132"/>
      <c r="S68" s="132"/>
      <c r="T68" s="132"/>
      <c r="U68" s="132"/>
      <c r="V68" s="132"/>
    </row>
    <row r="69" spans="2:22" s="23" customFormat="1" ht="28.5" customHeight="1">
      <c r="B69" s="283"/>
      <c r="C69" s="284"/>
      <c r="D69" s="300">
        <f>1+D67</f>
        <v>5</v>
      </c>
      <c r="E69" s="305" t="s">
        <v>41</v>
      </c>
      <c r="F69" s="25">
        <f>+'Encuesta Ok trabajo bruto 1'!Q$121</f>
        <v>4</v>
      </c>
      <c r="G69" s="31">
        <f>+'Encuesta Ok trabajo bruto 1'!Q$116</f>
        <v>9</v>
      </c>
      <c r="H69" s="31">
        <f>+'Encuesta Ok trabajo bruto 1'!Q$117</f>
        <v>15</v>
      </c>
      <c r="I69" s="31">
        <f>+'Encuesta Ok trabajo bruto 1'!Q$118</f>
        <v>37</v>
      </c>
      <c r="J69" s="31">
        <f>+'Encuesta Ok trabajo bruto 1'!Q$119</f>
        <v>31</v>
      </c>
      <c r="K69" s="129">
        <f>+'Encuesta Ok trabajo bruto 1'!Q$120</f>
        <v>13</v>
      </c>
      <c r="L69" s="131">
        <f t="shared" si="4"/>
        <v>109</v>
      </c>
      <c r="N69" s="21"/>
      <c r="O69" s="132"/>
      <c r="P69" s="132"/>
      <c r="Q69" s="132"/>
      <c r="R69" s="132"/>
      <c r="S69" s="132"/>
      <c r="T69" s="132"/>
      <c r="U69" s="132"/>
      <c r="V69" s="132"/>
    </row>
    <row r="70" spans="2:22" s="23" customFormat="1" ht="15.75" thickBot="1">
      <c r="B70" s="283"/>
      <c r="C70" s="284"/>
      <c r="D70" s="301"/>
      <c r="E70" s="303"/>
      <c r="F70" s="149">
        <f aca="true" t="shared" si="6" ref="F70:K70">+F69*1/$L$9</f>
        <v>0.03669724770642202</v>
      </c>
      <c r="G70" s="150">
        <f t="shared" si="6"/>
        <v>0.08256880733944955</v>
      </c>
      <c r="H70" s="150">
        <f t="shared" si="6"/>
        <v>0.13761467889908258</v>
      </c>
      <c r="I70" s="150">
        <f t="shared" si="6"/>
        <v>0.3394495412844037</v>
      </c>
      <c r="J70" s="150">
        <f t="shared" si="6"/>
        <v>0.28440366972477066</v>
      </c>
      <c r="K70" s="151">
        <f t="shared" si="6"/>
        <v>0.11926605504587157</v>
      </c>
      <c r="L70" s="155">
        <f t="shared" si="4"/>
        <v>1</v>
      </c>
      <c r="N70" s="21"/>
      <c r="O70" s="132"/>
      <c r="P70" s="132"/>
      <c r="Q70" s="132"/>
      <c r="R70" s="132"/>
      <c r="S70" s="132"/>
      <c r="T70" s="132"/>
      <c r="U70" s="132"/>
      <c r="V70" s="132"/>
    </row>
    <row r="71" spans="2:22" s="22" customFormat="1" ht="16.5" customHeight="1">
      <c r="B71" s="283"/>
      <c r="C71" s="284"/>
      <c r="D71" s="300">
        <f>1+D69</f>
        <v>6</v>
      </c>
      <c r="E71" s="305" t="s">
        <v>25</v>
      </c>
      <c r="F71" s="25">
        <f>+'Encuesta Ok trabajo bruto 1'!R$121</f>
        <v>4</v>
      </c>
      <c r="G71" s="31">
        <f>+'Encuesta Ok trabajo bruto 1'!R$116</f>
        <v>7</v>
      </c>
      <c r="H71" s="31">
        <f>+'Encuesta Ok trabajo bruto 1'!R$117</f>
        <v>30</v>
      </c>
      <c r="I71" s="31">
        <f>+'Encuesta Ok trabajo bruto 1'!R$118</f>
        <v>26</v>
      </c>
      <c r="J71" s="31">
        <f>+'Encuesta Ok trabajo bruto 1'!R$119</f>
        <v>30</v>
      </c>
      <c r="K71" s="129">
        <f>+'Encuesta Ok trabajo bruto 1'!R$120</f>
        <v>12</v>
      </c>
      <c r="L71" s="131">
        <f t="shared" si="4"/>
        <v>109</v>
      </c>
      <c r="N71" s="21"/>
      <c r="O71" s="132"/>
      <c r="P71" s="132"/>
      <c r="Q71" s="132"/>
      <c r="R71" s="132"/>
      <c r="S71" s="132"/>
      <c r="T71" s="132"/>
      <c r="U71" s="132"/>
      <c r="V71" s="132"/>
    </row>
    <row r="72" spans="2:22" s="22" customFormat="1" ht="16.5" customHeight="1" thickBot="1">
      <c r="B72" s="283"/>
      <c r="C72" s="284"/>
      <c r="D72" s="301"/>
      <c r="E72" s="303"/>
      <c r="F72" s="149">
        <f aca="true" t="shared" si="7" ref="F72:K72">+F71*1/$L$9</f>
        <v>0.03669724770642202</v>
      </c>
      <c r="G72" s="150">
        <f t="shared" si="7"/>
        <v>0.06422018348623854</v>
      </c>
      <c r="H72" s="150">
        <f t="shared" si="7"/>
        <v>0.27522935779816515</v>
      </c>
      <c r="I72" s="150">
        <f t="shared" si="7"/>
        <v>0.23853211009174313</v>
      </c>
      <c r="J72" s="150">
        <f t="shared" si="7"/>
        <v>0.27522935779816515</v>
      </c>
      <c r="K72" s="151">
        <f t="shared" si="7"/>
        <v>0.11009174311926606</v>
      </c>
      <c r="L72" s="155">
        <f t="shared" si="4"/>
        <v>1</v>
      </c>
      <c r="N72" s="21"/>
      <c r="O72" s="132"/>
      <c r="P72" s="132"/>
      <c r="Q72" s="132"/>
      <c r="R72" s="132"/>
      <c r="S72" s="132"/>
      <c r="T72" s="132"/>
      <c r="U72" s="132"/>
      <c r="V72" s="132"/>
    </row>
    <row r="73" spans="2:14" s="23" customFormat="1" ht="29.25" customHeight="1">
      <c r="B73" s="283"/>
      <c r="C73" s="284"/>
      <c r="D73" s="300">
        <f>1+D71</f>
        <v>7</v>
      </c>
      <c r="E73" s="305" t="s">
        <v>42</v>
      </c>
      <c r="F73" s="10">
        <f>+'Encuesta Ok trabajo bruto 1'!S$121</f>
        <v>3</v>
      </c>
      <c r="G73" s="11">
        <f>+'Encuesta Ok trabajo bruto 1'!S$116</f>
        <v>4</v>
      </c>
      <c r="H73" s="11">
        <f>+'Encuesta Ok trabajo bruto 1'!S$117</f>
        <v>6</v>
      </c>
      <c r="I73" s="11">
        <f>+'Encuesta Ok trabajo bruto 1'!S$118</f>
        <v>12</v>
      </c>
      <c r="J73" s="11">
        <f>+'Encuesta Ok trabajo bruto 1'!S$119</f>
        <v>56</v>
      </c>
      <c r="K73" s="12">
        <f>+'Encuesta Ok trabajo bruto 1'!S$120</f>
        <v>28</v>
      </c>
      <c r="L73" s="119">
        <f t="shared" si="4"/>
        <v>109</v>
      </c>
      <c r="N73" s="21"/>
    </row>
    <row r="74" spans="2:12" s="23" customFormat="1" ht="15.75" thickBot="1">
      <c r="B74" s="285"/>
      <c r="C74" s="286"/>
      <c r="D74" s="301"/>
      <c r="E74" s="303"/>
      <c r="F74" s="152">
        <f aca="true" t="shared" si="8" ref="F74:K74">+F73*1/$L$9</f>
        <v>0.027522935779816515</v>
      </c>
      <c r="G74" s="153">
        <f t="shared" si="8"/>
        <v>0.03669724770642202</v>
      </c>
      <c r="H74" s="153">
        <f t="shared" si="8"/>
        <v>0.05504587155963303</v>
      </c>
      <c r="I74" s="153">
        <f t="shared" si="8"/>
        <v>0.11009174311926606</v>
      </c>
      <c r="J74" s="153">
        <f t="shared" si="8"/>
        <v>0.5137614678899083</v>
      </c>
      <c r="K74" s="154">
        <f t="shared" si="8"/>
        <v>0.25688073394495414</v>
      </c>
      <c r="L74" s="155">
        <f t="shared" si="4"/>
        <v>1</v>
      </c>
    </row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.75" thickBot="1"/>
    <row r="122" spans="2:12" s="23" customFormat="1" ht="23.25" thickBot="1">
      <c r="B122" s="287" t="s">
        <v>5</v>
      </c>
      <c r="C122" s="288"/>
      <c r="D122" s="140" t="s">
        <v>6</v>
      </c>
      <c r="E122" s="20" t="s">
        <v>69</v>
      </c>
      <c r="F122" s="141" t="s">
        <v>314</v>
      </c>
      <c r="G122" s="143" t="s">
        <v>0</v>
      </c>
      <c r="H122" s="144" t="s">
        <v>1</v>
      </c>
      <c r="I122" s="144" t="s">
        <v>2</v>
      </c>
      <c r="J122" s="144" t="s">
        <v>3</v>
      </c>
      <c r="K122" s="157" t="s">
        <v>4</v>
      </c>
      <c r="L122" s="103" t="s">
        <v>75</v>
      </c>
    </row>
    <row r="123" spans="2:14" s="22" customFormat="1" ht="15" customHeight="1">
      <c r="B123" s="281" t="s">
        <v>18</v>
      </c>
      <c r="C123" s="309" t="s">
        <v>20</v>
      </c>
      <c r="D123" s="304">
        <f>1+D73</f>
        <v>8</v>
      </c>
      <c r="E123" s="302" t="s">
        <v>43</v>
      </c>
      <c r="F123" s="10">
        <f>+'Encuesta Ok trabajo bruto 1'!T$121</f>
        <v>1</v>
      </c>
      <c r="G123" s="11">
        <f>+'Encuesta Ok trabajo bruto 1'!T$116</f>
        <v>2</v>
      </c>
      <c r="H123" s="11">
        <f>+'Encuesta Ok trabajo bruto 1'!T$117</f>
        <v>1</v>
      </c>
      <c r="I123" s="11">
        <f>+'Encuesta Ok trabajo bruto 1'!T$118</f>
        <v>17</v>
      </c>
      <c r="J123" s="11">
        <f>+'Encuesta Ok trabajo bruto 1'!T$119</f>
        <v>51</v>
      </c>
      <c r="K123" s="116">
        <f>+'Encuesta Ok trabajo bruto 1'!T$120</f>
        <v>37</v>
      </c>
      <c r="L123" s="119">
        <f aca="true" t="shared" si="9" ref="L123:L132">SUM(F123:K123)</f>
        <v>109</v>
      </c>
      <c r="N123" s="21"/>
    </row>
    <row r="124" spans="2:22" s="22" customFormat="1" ht="15.75" thickBot="1">
      <c r="B124" s="283"/>
      <c r="C124" s="307"/>
      <c r="D124" s="301"/>
      <c r="E124" s="303"/>
      <c r="F124" s="149">
        <f aca="true" t="shared" si="10" ref="F124:K124">+F123*1/$L$9</f>
        <v>0.009174311926605505</v>
      </c>
      <c r="G124" s="150">
        <f t="shared" si="10"/>
        <v>0.01834862385321101</v>
      </c>
      <c r="H124" s="150">
        <f t="shared" si="10"/>
        <v>0.009174311926605505</v>
      </c>
      <c r="I124" s="150">
        <f t="shared" si="10"/>
        <v>0.1559633027522936</v>
      </c>
      <c r="J124" s="150">
        <f t="shared" si="10"/>
        <v>0.46788990825688076</v>
      </c>
      <c r="K124" s="151">
        <f t="shared" si="10"/>
        <v>0.3394495412844037</v>
      </c>
      <c r="L124" s="159">
        <f t="shared" si="9"/>
        <v>1</v>
      </c>
      <c r="N124" s="21"/>
      <c r="O124" s="23"/>
      <c r="P124" s="23"/>
      <c r="Q124" s="23"/>
      <c r="R124" s="23"/>
      <c r="S124" s="23"/>
      <c r="T124" s="23"/>
      <c r="U124" s="23"/>
      <c r="V124" s="23"/>
    </row>
    <row r="125" spans="2:14" s="23" customFormat="1" ht="15">
      <c r="B125" s="283"/>
      <c r="C125" s="307"/>
      <c r="D125" s="300">
        <f>1+D123</f>
        <v>9</v>
      </c>
      <c r="E125" s="305" t="s">
        <v>44</v>
      </c>
      <c r="F125" s="25">
        <f>+'Encuesta Ok trabajo bruto 1'!U$121</f>
        <v>3</v>
      </c>
      <c r="G125" s="31">
        <f>+'Encuesta Ok trabajo bruto 1'!U$116</f>
        <v>5</v>
      </c>
      <c r="H125" s="31">
        <f>+'Encuesta Ok trabajo bruto 1'!U$117</f>
        <v>13</v>
      </c>
      <c r="I125" s="31">
        <f>+'Encuesta Ok trabajo bruto 1'!U$118</f>
        <v>20</v>
      </c>
      <c r="J125" s="31">
        <f>+'Encuesta Ok trabajo bruto 1'!U$119</f>
        <v>44</v>
      </c>
      <c r="K125" s="142">
        <f>+'Encuesta Ok trabajo bruto 1'!U$120</f>
        <v>24</v>
      </c>
      <c r="L125" s="131">
        <f t="shared" si="9"/>
        <v>109</v>
      </c>
      <c r="N125" s="21"/>
    </row>
    <row r="126" spans="2:14" s="23" customFormat="1" ht="15.75" thickBot="1">
      <c r="B126" s="283"/>
      <c r="C126" s="310"/>
      <c r="D126" s="301"/>
      <c r="E126" s="303"/>
      <c r="F126" s="149">
        <f aca="true" t="shared" si="11" ref="F126:K126">+F125*1/$L$9</f>
        <v>0.027522935779816515</v>
      </c>
      <c r="G126" s="150">
        <f t="shared" si="11"/>
        <v>0.045871559633027525</v>
      </c>
      <c r="H126" s="150">
        <f t="shared" si="11"/>
        <v>0.11926605504587157</v>
      </c>
      <c r="I126" s="150">
        <f t="shared" si="11"/>
        <v>0.1834862385321101</v>
      </c>
      <c r="J126" s="150">
        <f t="shared" si="11"/>
        <v>0.4036697247706422</v>
      </c>
      <c r="K126" s="151">
        <f t="shared" si="11"/>
        <v>0.22018348623853212</v>
      </c>
      <c r="L126" s="159">
        <f t="shared" si="9"/>
        <v>1</v>
      </c>
      <c r="N126" s="21"/>
    </row>
    <row r="127" spans="2:22" s="22" customFormat="1" ht="15" customHeight="1">
      <c r="B127" s="283"/>
      <c r="C127" s="306" t="s">
        <v>21</v>
      </c>
      <c r="D127" s="300">
        <f>1+D125</f>
        <v>10</v>
      </c>
      <c r="E127" s="305" t="s">
        <v>64</v>
      </c>
      <c r="F127" s="25">
        <f>+'Encuesta Ok trabajo bruto 1'!V$121</f>
        <v>2</v>
      </c>
      <c r="G127" s="31">
        <f>+'Encuesta Ok trabajo bruto 1'!V$116</f>
        <v>9</v>
      </c>
      <c r="H127" s="31">
        <f>+'Encuesta Ok trabajo bruto 1'!V$117</f>
        <v>8</v>
      </c>
      <c r="I127" s="31">
        <f>+'Encuesta Ok trabajo bruto 1'!V$118</f>
        <v>16</v>
      </c>
      <c r="J127" s="31">
        <f>+'Encuesta Ok trabajo bruto 1'!V$119</f>
        <v>37</v>
      </c>
      <c r="K127" s="142">
        <f>+'Encuesta Ok trabajo bruto 1'!V$120</f>
        <v>37</v>
      </c>
      <c r="L127" s="131">
        <f t="shared" si="9"/>
        <v>109</v>
      </c>
      <c r="N127" s="21"/>
      <c r="O127" s="23"/>
      <c r="P127" s="23"/>
      <c r="Q127" s="23"/>
      <c r="R127" s="23"/>
      <c r="S127" s="23"/>
      <c r="T127" s="23"/>
      <c r="U127" s="23"/>
      <c r="V127" s="23"/>
    </row>
    <row r="128" spans="2:22" s="22" customFormat="1" ht="15.75" thickBot="1">
      <c r="B128" s="283"/>
      <c r="C128" s="307"/>
      <c r="D128" s="301"/>
      <c r="E128" s="303"/>
      <c r="F128" s="149">
        <f aca="true" t="shared" si="12" ref="F128:K128">+F127*1/$L$9</f>
        <v>0.01834862385321101</v>
      </c>
      <c r="G128" s="150">
        <f t="shared" si="12"/>
        <v>0.08256880733944955</v>
      </c>
      <c r="H128" s="150">
        <f t="shared" si="12"/>
        <v>0.07339449541284404</v>
      </c>
      <c r="I128" s="150">
        <f t="shared" si="12"/>
        <v>0.14678899082568808</v>
      </c>
      <c r="J128" s="150">
        <f t="shared" si="12"/>
        <v>0.3394495412844037</v>
      </c>
      <c r="K128" s="151">
        <f t="shared" si="12"/>
        <v>0.3394495412844037</v>
      </c>
      <c r="L128" s="159">
        <f t="shared" si="9"/>
        <v>1</v>
      </c>
      <c r="N128" s="21"/>
      <c r="O128" s="23"/>
      <c r="P128" s="23"/>
      <c r="Q128" s="23"/>
      <c r="R128" s="23"/>
      <c r="S128" s="23"/>
      <c r="T128" s="23"/>
      <c r="U128" s="23"/>
      <c r="V128" s="23"/>
    </row>
    <row r="129" spans="2:22" s="22" customFormat="1" ht="15">
      <c r="B129" s="283"/>
      <c r="C129" s="307"/>
      <c r="D129" s="300">
        <f>1+D127</f>
        <v>11</v>
      </c>
      <c r="E129" s="305" t="s">
        <v>71</v>
      </c>
      <c r="F129" s="25">
        <f>+'Encuesta Ok trabajo bruto 1'!W$121</f>
        <v>1</v>
      </c>
      <c r="G129" s="31">
        <f>+'Encuesta Ok trabajo bruto 1'!W$116</f>
        <v>0</v>
      </c>
      <c r="H129" s="31">
        <f>+'Encuesta Ok trabajo bruto 1'!W$117</f>
        <v>2</v>
      </c>
      <c r="I129" s="31">
        <f>+'Encuesta Ok trabajo bruto 1'!W$118</f>
        <v>9</v>
      </c>
      <c r="J129" s="31">
        <f>+'Encuesta Ok trabajo bruto 1'!W$119</f>
        <v>60</v>
      </c>
      <c r="K129" s="142">
        <f>+'Encuesta Ok trabajo bruto 1'!W$120</f>
        <v>37</v>
      </c>
      <c r="L129" s="131">
        <f t="shared" si="9"/>
        <v>109</v>
      </c>
      <c r="N129" s="21"/>
      <c r="O129" s="23"/>
      <c r="P129" s="23"/>
      <c r="Q129" s="23"/>
      <c r="R129" s="23"/>
      <c r="S129" s="23"/>
      <c r="T129" s="23"/>
      <c r="U129" s="23"/>
      <c r="V129" s="23"/>
    </row>
    <row r="130" spans="2:22" s="22" customFormat="1" ht="15.75" thickBot="1">
      <c r="B130" s="283"/>
      <c r="C130" s="307"/>
      <c r="D130" s="301"/>
      <c r="E130" s="303"/>
      <c r="F130" s="146">
        <f aca="true" t="shared" si="13" ref="F130:K130">+F129*1/$L$9</f>
        <v>0.009174311926605505</v>
      </c>
      <c r="G130" s="147">
        <f t="shared" si="13"/>
        <v>0</v>
      </c>
      <c r="H130" s="147">
        <f t="shared" si="13"/>
        <v>0.01834862385321101</v>
      </c>
      <c r="I130" s="147">
        <f t="shared" si="13"/>
        <v>0.08256880733944955</v>
      </c>
      <c r="J130" s="147">
        <f t="shared" si="13"/>
        <v>0.5504587155963303</v>
      </c>
      <c r="K130" s="148">
        <f t="shared" si="13"/>
        <v>0.3394495412844037</v>
      </c>
      <c r="L130" s="158">
        <f t="shared" si="9"/>
        <v>1</v>
      </c>
      <c r="N130" s="21"/>
      <c r="O130" s="23"/>
      <c r="P130" s="23"/>
      <c r="Q130" s="23"/>
      <c r="R130" s="23"/>
      <c r="S130" s="23"/>
      <c r="T130" s="23"/>
      <c r="U130" s="23"/>
      <c r="V130" s="23"/>
    </row>
    <row r="131" spans="2:14" s="23" customFormat="1" ht="15">
      <c r="B131" s="283"/>
      <c r="C131" s="307"/>
      <c r="D131" s="300">
        <f>1+D129</f>
        <v>12</v>
      </c>
      <c r="E131" s="305" t="s">
        <v>9</v>
      </c>
      <c r="F131" s="156">
        <f>+'Encuesta Ok trabajo bruto 1'!X$121</f>
        <v>2</v>
      </c>
      <c r="G131" s="116">
        <f>+'Encuesta Ok trabajo bruto 1'!X$116</f>
        <v>4</v>
      </c>
      <c r="H131" s="116">
        <f>+'Encuesta Ok trabajo bruto 1'!X$117</f>
        <v>6</v>
      </c>
      <c r="I131" s="116">
        <f>+'Encuesta Ok trabajo bruto 1'!X$118</f>
        <v>40</v>
      </c>
      <c r="J131" s="116">
        <f>+'Encuesta Ok trabajo bruto 1'!X$119</f>
        <v>41</v>
      </c>
      <c r="K131" s="116">
        <f>+'Encuesta Ok trabajo bruto 1'!X$120</f>
        <v>16</v>
      </c>
      <c r="L131" s="119">
        <f t="shared" si="9"/>
        <v>109</v>
      </c>
      <c r="N131" s="21"/>
    </row>
    <row r="132" spans="2:21" s="23" customFormat="1" ht="15.75" thickBot="1">
      <c r="B132" s="285"/>
      <c r="C132" s="308"/>
      <c r="D132" s="301"/>
      <c r="E132" s="303"/>
      <c r="F132" s="149">
        <f aca="true" t="shared" si="14" ref="F132:K132">+F131*1/$L$9</f>
        <v>0.01834862385321101</v>
      </c>
      <c r="G132" s="150">
        <f t="shared" si="14"/>
        <v>0.03669724770642202</v>
      </c>
      <c r="H132" s="150">
        <f t="shared" si="14"/>
        <v>0.05504587155963303</v>
      </c>
      <c r="I132" s="150">
        <f t="shared" si="14"/>
        <v>0.3669724770642202</v>
      </c>
      <c r="J132" s="150">
        <f t="shared" si="14"/>
        <v>0.3761467889908257</v>
      </c>
      <c r="K132" s="151">
        <f t="shared" si="14"/>
        <v>0.14678899082568808</v>
      </c>
      <c r="L132" s="159">
        <f t="shared" si="9"/>
        <v>1</v>
      </c>
      <c r="N132" s="21"/>
      <c r="O132" s="132"/>
      <c r="P132" s="132"/>
      <c r="Q132" s="132"/>
      <c r="R132" s="132"/>
      <c r="S132" s="132"/>
      <c r="T132" s="132"/>
      <c r="U132" s="134"/>
    </row>
    <row r="133" s="23" customFormat="1" ht="15"/>
    <row r="134" s="23" customFormat="1" ht="15"/>
    <row r="135" s="23" customFormat="1" ht="15"/>
    <row r="136" s="23" customFormat="1" ht="15"/>
    <row r="137" s="23" customFormat="1" ht="15"/>
    <row r="138" s="23" customFormat="1" ht="15"/>
    <row r="139" s="23" customFormat="1" ht="15"/>
    <row r="140" s="23" customFormat="1" ht="15"/>
    <row r="141" s="23" customFormat="1" ht="15"/>
    <row r="142" s="23" customFormat="1" ht="15"/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.75" thickBot="1"/>
    <row r="210" spans="2:12" s="23" customFormat="1" ht="23.25" thickBot="1">
      <c r="B210" s="287" t="s">
        <v>5</v>
      </c>
      <c r="C210" s="288"/>
      <c r="D210" s="140" t="s">
        <v>6</v>
      </c>
      <c r="E210" s="20" t="s">
        <v>69</v>
      </c>
      <c r="F210" s="141" t="s">
        <v>314</v>
      </c>
      <c r="G210" s="143" t="s">
        <v>0</v>
      </c>
      <c r="H210" s="144" t="s">
        <v>1</v>
      </c>
      <c r="I210" s="144" t="s">
        <v>2</v>
      </c>
      <c r="J210" s="144" t="s">
        <v>3</v>
      </c>
      <c r="K210" s="157" t="s">
        <v>4</v>
      </c>
      <c r="L210" s="103" t="s">
        <v>75</v>
      </c>
    </row>
    <row r="211" spans="2:14" s="22" customFormat="1" ht="15" customHeight="1">
      <c r="B211" s="281" t="s">
        <v>19</v>
      </c>
      <c r="C211" s="282"/>
      <c r="D211" s="304">
        <f>1+D131</f>
        <v>13</v>
      </c>
      <c r="E211" s="302" t="s">
        <v>65</v>
      </c>
      <c r="F211" s="10">
        <f>+'Encuesta Ok trabajo bruto 1'!Y$121</f>
        <v>0</v>
      </c>
      <c r="G211" s="11">
        <f>+'Encuesta Ok trabajo bruto 1'!Y$116</f>
        <v>3</v>
      </c>
      <c r="H211" s="11">
        <f>+'Encuesta Ok trabajo bruto 1'!Y$117</f>
        <v>5</v>
      </c>
      <c r="I211" s="11">
        <f>+'Encuesta Ok trabajo bruto 1'!Y$118</f>
        <v>9</v>
      </c>
      <c r="J211" s="11">
        <f>+'Encuesta Ok trabajo bruto 1'!Y$119</f>
        <v>48</v>
      </c>
      <c r="K211" s="116">
        <f>+'Encuesta Ok trabajo bruto 1'!Y$120</f>
        <v>44</v>
      </c>
      <c r="L211" s="119">
        <f aca="true" t="shared" si="15" ref="L211:L216">SUM(F211:K211)</f>
        <v>109</v>
      </c>
      <c r="N211" s="21"/>
    </row>
    <row r="212" spans="2:22" s="22" customFormat="1" ht="15.75" thickBot="1">
      <c r="B212" s="283"/>
      <c r="C212" s="284"/>
      <c r="D212" s="301"/>
      <c r="E212" s="303"/>
      <c r="F212" s="24">
        <f aca="true" t="shared" si="16" ref="F212:K212">+F211*1/$L$9</f>
        <v>0</v>
      </c>
      <c r="G212" s="150">
        <f t="shared" si="16"/>
        <v>0.027522935779816515</v>
      </c>
      <c r="H212" s="150">
        <f t="shared" si="16"/>
        <v>0.045871559633027525</v>
      </c>
      <c r="I212" s="150">
        <f t="shared" si="16"/>
        <v>0.08256880733944955</v>
      </c>
      <c r="J212" s="150">
        <f t="shared" si="16"/>
        <v>0.44036697247706424</v>
      </c>
      <c r="K212" s="151">
        <f t="shared" si="16"/>
        <v>0.4036697247706422</v>
      </c>
      <c r="L212" s="159">
        <f t="shared" si="15"/>
        <v>1</v>
      </c>
      <c r="N212" s="21"/>
      <c r="O212" s="132"/>
      <c r="P212" s="132"/>
      <c r="Q212" s="132"/>
      <c r="R212" s="132"/>
      <c r="S212" s="132"/>
      <c r="T212" s="132"/>
      <c r="U212" s="132"/>
      <c r="V212" s="132"/>
    </row>
    <row r="213" spans="2:22" s="23" customFormat="1" ht="15">
      <c r="B213" s="283"/>
      <c r="C213" s="284"/>
      <c r="D213" s="312">
        <f>1+D211</f>
        <v>14</v>
      </c>
      <c r="E213" s="314" t="s">
        <v>45</v>
      </c>
      <c r="F213" s="10">
        <f>+'Encuesta Ok trabajo bruto 1'!Z$121</f>
        <v>0</v>
      </c>
      <c r="G213" s="11">
        <f>+'Encuesta Ok trabajo bruto 1'!Z$116</f>
        <v>2</v>
      </c>
      <c r="H213" s="11">
        <f>+'Encuesta Ok trabajo bruto 1'!Z$117</f>
        <v>6</v>
      </c>
      <c r="I213" s="11">
        <f>+'Encuesta Ok trabajo bruto 1'!Z$118</f>
        <v>14</v>
      </c>
      <c r="J213" s="11">
        <f>+'Encuesta Ok trabajo bruto 1'!Z$119</f>
        <v>48</v>
      </c>
      <c r="K213" s="116">
        <f>+'Encuesta Ok trabajo bruto 1'!Z$120</f>
        <v>39</v>
      </c>
      <c r="L213" s="119">
        <f t="shared" si="15"/>
        <v>109</v>
      </c>
      <c r="N213" s="21"/>
      <c r="O213" s="132"/>
      <c r="P213" s="132"/>
      <c r="Q213" s="132"/>
      <c r="R213" s="132"/>
      <c r="S213" s="132"/>
      <c r="T213" s="132"/>
      <c r="U213" s="132"/>
      <c r="V213" s="132"/>
    </row>
    <row r="214" spans="2:22" s="23" customFormat="1" ht="15.75" thickBot="1">
      <c r="B214" s="283"/>
      <c r="C214" s="284"/>
      <c r="D214" s="313"/>
      <c r="E214" s="315"/>
      <c r="F214" s="24">
        <f aca="true" t="shared" si="17" ref="F214:K214">+F213*1/$L$9</f>
        <v>0</v>
      </c>
      <c r="G214" s="150">
        <f t="shared" si="17"/>
        <v>0.01834862385321101</v>
      </c>
      <c r="H214" s="150">
        <f t="shared" si="17"/>
        <v>0.05504587155963303</v>
      </c>
      <c r="I214" s="150">
        <f t="shared" si="17"/>
        <v>0.12844036697247707</v>
      </c>
      <c r="J214" s="150">
        <f t="shared" si="17"/>
        <v>0.44036697247706424</v>
      </c>
      <c r="K214" s="151">
        <f t="shared" si="17"/>
        <v>0.3577981651376147</v>
      </c>
      <c r="L214" s="159">
        <f t="shared" si="15"/>
        <v>1</v>
      </c>
      <c r="N214" s="21"/>
      <c r="O214" s="132"/>
      <c r="P214" s="132"/>
      <c r="Q214" s="132"/>
      <c r="R214" s="132"/>
      <c r="S214" s="132"/>
      <c r="T214" s="132"/>
      <c r="U214" s="132"/>
      <c r="V214" s="132"/>
    </row>
    <row r="215" spans="2:14" s="22" customFormat="1" ht="15">
      <c r="B215" s="283"/>
      <c r="C215" s="284"/>
      <c r="D215" s="304">
        <f>1+D213</f>
        <v>15</v>
      </c>
      <c r="E215" s="302" t="s">
        <v>59</v>
      </c>
      <c r="F215" s="25">
        <f>+'Encuesta Ok trabajo bruto 1'!AA121</f>
        <v>3</v>
      </c>
      <c r="G215" s="31">
        <f>+'Encuesta Ok trabajo bruto 1'!AA$116</f>
        <v>16</v>
      </c>
      <c r="H215" s="31">
        <f>+'Encuesta Ok trabajo bruto 1'!AA$117</f>
        <v>32</v>
      </c>
      <c r="I215" s="31">
        <f>+'Encuesta Ok trabajo bruto 1'!AA$118</f>
        <v>33</v>
      </c>
      <c r="J215" s="31">
        <f>+'Encuesta Ok trabajo bruto 1'!AA$119</f>
        <v>16</v>
      </c>
      <c r="K215" s="142">
        <f>+'Encuesta Ok trabajo bruto 1'!AA$120</f>
        <v>9</v>
      </c>
      <c r="L215" s="131">
        <f t="shared" si="15"/>
        <v>109</v>
      </c>
      <c r="N215" s="21"/>
    </row>
    <row r="216" spans="2:21" s="22" customFormat="1" ht="15.75" thickBot="1">
      <c r="B216" s="285"/>
      <c r="C216" s="286"/>
      <c r="D216" s="301"/>
      <c r="E216" s="303"/>
      <c r="F216" s="149">
        <f aca="true" t="shared" si="18" ref="F216:K216">+F215*1/$L$9</f>
        <v>0.027522935779816515</v>
      </c>
      <c r="G216" s="150">
        <f t="shared" si="18"/>
        <v>0.14678899082568808</v>
      </c>
      <c r="H216" s="150">
        <f t="shared" si="18"/>
        <v>0.29357798165137616</v>
      </c>
      <c r="I216" s="150">
        <f t="shared" si="18"/>
        <v>0.30275229357798167</v>
      </c>
      <c r="J216" s="150">
        <f t="shared" si="18"/>
        <v>0.14678899082568808</v>
      </c>
      <c r="K216" s="151">
        <f t="shared" si="18"/>
        <v>0.08256880733944955</v>
      </c>
      <c r="L216" s="159">
        <f t="shared" si="15"/>
        <v>1</v>
      </c>
      <c r="N216" s="21"/>
      <c r="O216" s="132"/>
      <c r="P216" s="132"/>
      <c r="Q216" s="132"/>
      <c r="R216" s="132"/>
      <c r="S216" s="132"/>
      <c r="T216" s="132"/>
      <c r="U216" s="134"/>
    </row>
    <row r="217" s="22" customFormat="1" ht="15"/>
    <row r="218" s="22" customFormat="1" ht="15"/>
    <row r="219" s="22" customFormat="1" ht="15"/>
    <row r="220" s="22" customFormat="1" ht="15"/>
    <row r="221" s="22" customFormat="1" ht="15"/>
    <row r="222" s="22" customFormat="1" ht="15"/>
    <row r="223" s="22" customFormat="1" ht="15"/>
    <row r="224" s="22" customFormat="1" ht="15"/>
    <row r="225" s="22" customFormat="1" ht="15"/>
    <row r="226" s="22" customFormat="1" ht="15"/>
    <row r="227" s="22" customFormat="1" ht="15"/>
    <row r="228" s="22" customFormat="1" ht="15"/>
    <row r="229" s="22" customFormat="1" ht="15"/>
    <row r="230" s="22" customFormat="1" ht="15"/>
    <row r="231" s="22" customFormat="1" ht="15"/>
    <row r="232" s="22" customFormat="1" ht="15"/>
    <row r="233" s="22" customFormat="1" ht="15"/>
    <row r="234" s="22" customFormat="1" ht="15"/>
    <row r="235" s="22" customFormat="1" ht="15"/>
    <row r="236" s="22" customFormat="1" ht="15"/>
    <row r="237" s="22" customFormat="1" ht="15"/>
    <row r="238" s="22" customFormat="1" ht="15"/>
    <row r="239" s="22" customFormat="1" ht="15"/>
    <row r="240" s="22" customFormat="1" ht="15"/>
    <row r="241" s="22" customFormat="1" ht="15"/>
    <row r="242" s="22" customFormat="1" ht="15"/>
    <row r="243" s="22" customFormat="1" ht="15"/>
    <row r="244" s="22" customFormat="1" ht="15"/>
    <row r="245" s="22" customFormat="1" ht="15"/>
    <row r="246" s="22" customFormat="1" ht="15"/>
    <row r="247" s="22" customFormat="1" ht="15"/>
    <row r="248" s="22" customFormat="1" ht="15"/>
    <row r="249" s="22" customFormat="1" ht="15"/>
    <row r="250" s="22" customFormat="1" ht="15"/>
    <row r="251" s="22" customFormat="1" ht="15"/>
    <row r="252" s="22" customFormat="1" ht="15"/>
    <row r="253" s="22" customFormat="1" ht="15"/>
    <row r="254" s="22" customFormat="1" ht="15"/>
    <row r="255" s="22" customFormat="1" ht="15"/>
    <row r="256" s="22" customFormat="1" ht="15"/>
    <row r="257" s="22" customFormat="1" ht="15"/>
    <row r="258" s="22" customFormat="1" ht="15"/>
    <row r="259" s="22" customFormat="1" ht="15"/>
    <row r="260" s="22" customFormat="1" ht="15"/>
    <row r="261" s="22" customFormat="1" ht="15"/>
    <row r="262" s="22" customFormat="1" ht="15"/>
    <row r="263" s="22" customFormat="1" ht="15"/>
    <row r="264" s="22" customFormat="1" ht="15"/>
    <row r="265" s="22" customFormat="1" ht="15"/>
    <row r="266" s="22" customFormat="1" ht="15"/>
    <row r="267" s="22" customFormat="1" ht="15"/>
    <row r="268" s="22" customFormat="1" ht="15"/>
    <row r="269" s="22" customFormat="1" ht="15.75" thickBot="1"/>
    <row r="270" spans="2:12" s="22" customFormat="1" ht="23.25" thickBot="1">
      <c r="B270" s="287" t="s">
        <v>5</v>
      </c>
      <c r="C270" s="311"/>
      <c r="D270" s="145" t="s">
        <v>6</v>
      </c>
      <c r="E270" s="160" t="s">
        <v>69</v>
      </c>
      <c r="F270" s="161" t="s">
        <v>314</v>
      </c>
      <c r="G270" s="162" t="s">
        <v>0</v>
      </c>
      <c r="H270" s="163" t="s">
        <v>1</v>
      </c>
      <c r="I270" s="163" t="s">
        <v>2</v>
      </c>
      <c r="J270" s="163" t="s">
        <v>3</v>
      </c>
      <c r="K270" s="164" t="s">
        <v>4</v>
      </c>
      <c r="L270" s="165" t="s">
        <v>75</v>
      </c>
    </row>
    <row r="271" spans="2:14" s="23" customFormat="1" ht="15">
      <c r="B271" s="281" t="s">
        <v>23</v>
      </c>
      <c r="C271" s="282"/>
      <c r="D271" s="300">
        <f>1+D215</f>
        <v>16</v>
      </c>
      <c r="E271" s="302" t="s">
        <v>46</v>
      </c>
      <c r="F271" s="25">
        <f>+'Encuesta Ok trabajo bruto 1'!AB$121</f>
        <v>1</v>
      </c>
      <c r="G271" s="31">
        <f>+'Encuesta Ok trabajo bruto 1'!AB$116</f>
        <v>2</v>
      </c>
      <c r="H271" s="31">
        <f>+'Encuesta Ok trabajo bruto 1'!AB$117</f>
        <v>1</v>
      </c>
      <c r="I271" s="31">
        <f>+'Encuesta Ok trabajo bruto 1'!AB$118</f>
        <v>11</v>
      </c>
      <c r="J271" s="31">
        <f>+'Encuesta Ok trabajo bruto 1'!AB$119</f>
        <v>56</v>
      </c>
      <c r="K271" s="142">
        <f>+'Encuesta Ok trabajo bruto 1'!AB$120</f>
        <v>38</v>
      </c>
      <c r="L271" s="131">
        <f aca="true" t="shared" si="19" ref="L271:L276">SUM(F271:K271)</f>
        <v>109</v>
      </c>
      <c r="N271" s="21"/>
    </row>
    <row r="272" spans="2:22" s="23" customFormat="1" ht="15.75" thickBot="1">
      <c r="B272" s="283"/>
      <c r="C272" s="284"/>
      <c r="D272" s="301"/>
      <c r="E272" s="303"/>
      <c r="F272" s="149">
        <f aca="true" t="shared" si="20" ref="F272:K272">+F271*1/$L$9</f>
        <v>0.009174311926605505</v>
      </c>
      <c r="G272" s="150">
        <f t="shared" si="20"/>
        <v>0.01834862385321101</v>
      </c>
      <c r="H272" s="150">
        <f t="shared" si="20"/>
        <v>0.009174311926605505</v>
      </c>
      <c r="I272" s="150">
        <f t="shared" si="20"/>
        <v>0.10091743119266056</v>
      </c>
      <c r="J272" s="150">
        <f t="shared" si="20"/>
        <v>0.5137614678899083</v>
      </c>
      <c r="K272" s="151">
        <f t="shared" si="20"/>
        <v>0.3486238532110092</v>
      </c>
      <c r="L272" s="159">
        <f t="shared" si="19"/>
        <v>1</v>
      </c>
      <c r="N272" s="21"/>
      <c r="O272" s="22"/>
      <c r="P272" s="22"/>
      <c r="Q272" s="22"/>
      <c r="R272" s="22"/>
      <c r="S272" s="22"/>
      <c r="T272" s="22"/>
      <c r="U272" s="22"/>
      <c r="V272" s="22"/>
    </row>
    <row r="273" spans="2:22" s="23" customFormat="1" ht="15">
      <c r="B273" s="283"/>
      <c r="C273" s="284"/>
      <c r="D273" s="300">
        <f>1+D271</f>
        <v>17</v>
      </c>
      <c r="E273" s="305" t="s">
        <v>72</v>
      </c>
      <c r="F273" s="25">
        <f>+'Encuesta Ok trabajo bruto 1'!AC$121</f>
        <v>1</v>
      </c>
      <c r="G273" s="31">
        <f>+'Encuesta Ok trabajo bruto 1'!AC$116</f>
        <v>1</v>
      </c>
      <c r="H273" s="31">
        <f>+'Encuesta Ok trabajo bruto 1'!AC$117</f>
        <v>0</v>
      </c>
      <c r="I273" s="31">
        <f>+'Encuesta Ok trabajo bruto 1'!AC$118</f>
        <v>3</v>
      </c>
      <c r="J273" s="31">
        <f>+'Encuesta Ok trabajo bruto 1'!AC$119</f>
        <v>56</v>
      </c>
      <c r="K273" s="142">
        <f>+'Encuesta Ok trabajo bruto 1'!AC$120</f>
        <v>48</v>
      </c>
      <c r="L273" s="131">
        <f t="shared" si="19"/>
        <v>109</v>
      </c>
      <c r="N273" s="21"/>
      <c r="O273" s="22"/>
      <c r="P273" s="22"/>
      <c r="Q273" s="22"/>
      <c r="R273" s="22"/>
      <c r="S273" s="22"/>
      <c r="T273" s="22"/>
      <c r="U273" s="22"/>
      <c r="V273" s="22"/>
    </row>
    <row r="274" spans="2:22" s="23" customFormat="1" ht="15.75" thickBot="1">
      <c r="B274" s="283"/>
      <c r="C274" s="284"/>
      <c r="D274" s="301"/>
      <c r="E274" s="303"/>
      <c r="F274" s="149">
        <f aca="true" t="shared" si="21" ref="F274:K274">+F273*1/$L$9</f>
        <v>0.009174311926605505</v>
      </c>
      <c r="G274" s="150">
        <f t="shared" si="21"/>
        <v>0.009174311926605505</v>
      </c>
      <c r="H274" s="150">
        <f t="shared" si="21"/>
        <v>0</v>
      </c>
      <c r="I274" s="150">
        <f t="shared" si="21"/>
        <v>0.027522935779816515</v>
      </c>
      <c r="J274" s="150">
        <f t="shared" si="21"/>
        <v>0.5137614678899083</v>
      </c>
      <c r="K274" s="151">
        <f t="shared" si="21"/>
        <v>0.44036697247706424</v>
      </c>
      <c r="L274" s="159">
        <f t="shared" si="19"/>
        <v>1</v>
      </c>
      <c r="N274" s="21"/>
      <c r="O274" s="22"/>
      <c r="P274" s="22"/>
      <c r="Q274" s="22"/>
      <c r="R274" s="22"/>
      <c r="S274" s="22"/>
      <c r="T274" s="22"/>
      <c r="U274" s="22"/>
      <c r="V274" s="22"/>
    </row>
    <row r="275" spans="2:14" s="22" customFormat="1" ht="15">
      <c r="B275" s="283"/>
      <c r="C275" s="284"/>
      <c r="D275" s="300">
        <f>1+D273</f>
        <v>18</v>
      </c>
      <c r="E275" s="305" t="s">
        <v>66</v>
      </c>
      <c r="F275" s="25">
        <f>+'Encuesta Ok trabajo bruto 1'!AD$121</f>
        <v>0</v>
      </c>
      <c r="G275" s="31">
        <f>+'Encuesta Ok trabajo bruto 1'!AD$116</f>
        <v>0</v>
      </c>
      <c r="H275" s="31">
        <f>+'Encuesta Ok trabajo bruto 1'!AD$117</f>
        <v>2</v>
      </c>
      <c r="I275" s="31">
        <f>+'Encuesta Ok trabajo bruto 1'!AD$118</f>
        <v>2</v>
      </c>
      <c r="J275" s="31">
        <f>+'Encuesta Ok trabajo bruto 1'!AD$119</f>
        <v>39</v>
      </c>
      <c r="K275" s="142">
        <f>+'Encuesta Ok trabajo bruto 1'!AD$120</f>
        <v>66</v>
      </c>
      <c r="L275" s="131">
        <f t="shared" si="19"/>
        <v>109</v>
      </c>
      <c r="N275" s="21"/>
    </row>
    <row r="276" spans="2:12" s="22" customFormat="1" ht="15.75" thickBot="1">
      <c r="B276" s="285"/>
      <c r="C276" s="286"/>
      <c r="D276" s="301"/>
      <c r="E276" s="303"/>
      <c r="F276" s="149">
        <f aca="true" t="shared" si="22" ref="F276:K276">+F275*1/$L$9</f>
        <v>0</v>
      </c>
      <c r="G276" s="150">
        <f t="shared" si="22"/>
        <v>0</v>
      </c>
      <c r="H276" s="150">
        <f t="shared" si="22"/>
        <v>0.01834862385321101</v>
      </c>
      <c r="I276" s="150">
        <f t="shared" si="22"/>
        <v>0.01834862385321101</v>
      </c>
      <c r="J276" s="150">
        <f t="shared" si="22"/>
        <v>0.3577981651376147</v>
      </c>
      <c r="K276" s="151">
        <f t="shared" si="22"/>
        <v>0.6055045871559633</v>
      </c>
      <c r="L276" s="159">
        <f t="shared" si="19"/>
        <v>1</v>
      </c>
    </row>
    <row r="277" s="22" customFormat="1" ht="15"/>
    <row r="278" s="22" customFormat="1" ht="15"/>
    <row r="279" s="22" customFormat="1" ht="15"/>
    <row r="280" s="22" customFormat="1" ht="15"/>
    <row r="281" s="22" customFormat="1" ht="15"/>
    <row r="282" s="22" customFormat="1" ht="15"/>
    <row r="283" s="22" customFormat="1" ht="15"/>
    <row r="284" s="22" customFormat="1" ht="15"/>
    <row r="285" s="22" customFormat="1" ht="15"/>
    <row r="286" s="22" customFormat="1" ht="15"/>
    <row r="287" s="22" customFormat="1" ht="15"/>
    <row r="288" s="22" customFormat="1" ht="15"/>
    <row r="289" s="22" customFormat="1" ht="15"/>
    <row r="290" s="22" customFormat="1" ht="15"/>
    <row r="291" s="22" customFormat="1" ht="15"/>
    <row r="292" s="22" customFormat="1" ht="15"/>
    <row r="293" s="22" customFormat="1" ht="15"/>
    <row r="294" s="22" customFormat="1" ht="15"/>
    <row r="295" s="22" customFormat="1" ht="15"/>
    <row r="296" s="22" customFormat="1" ht="15"/>
    <row r="297" s="22" customFormat="1" ht="15"/>
    <row r="298" s="22" customFormat="1" ht="15"/>
    <row r="299" s="22" customFormat="1" ht="15"/>
    <row r="300" s="22" customFormat="1" ht="15"/>
    <row r="301" s="22" customFormat="1" ht="15"/>
    <row r="302" s="22" customFormat="1" ht="15"/>
    <row r="303" s="22" customFormat="1" ht="15"/>
    <row r="304" s="22" customFormat="1" ht="15"/>
    <row r="305" s="22" customFormat="1" ht="15"/>
    <row r="306" s="22" customFormat="1" ht="15"/>
    <row r="307" s="22" customFormat="1" ht="15"/>
    <row r="308" s="22" customFormat="1" ht="15"/>
    <row r="309" s="22" customFormat="1" ht="15"/>
    <row r="310" s="22" customFormat="1" ht="15"/>
    <row r="311" s="22" customFormat="1" ht="15"/>
    <row r="312" s="22" customFormat="1" ht="15"/>
    <row r="313" s="22" customFormat="1" ht="15"/>
    <row r="314" s="22" customFormat="1" ht="15"/>
    <row r="315" s="22" customFormat="1" ht="15"/>
    <row r="316" s="22" customFormat="1" ht="15"/>
    <row r="317" s="22" customFormat="1" ht="15"/>
    <row r="318" s="22" customFormat="1" ht="15"/>
    <row r="319" s="22" customFormat="1" ht="15"/>
    <row r="320" s="22" customFormat="1" ht="15"/>
    <row r="321" s="22" customFormat="1" ht="15"/>
    <row r="322" s="22" customFormat="1" ht="15"/>
    <row r="323" s="22" customFormat="1" ht="15"/>
    <row r="324" s="22" customFormat="1" ht="15"/>
    <row r="325" s="22" customFormat="1" ht="15"/>
    <row r="326" s="22" customFormat="1" ht="15"/>
    <row r="327" s="22" customFormat="1" ht="15"/>
    <row r="328" s="22" customFormat="1" ht="15"/>
    <row r="329" s="22" customFormat="1" ht="15"/>
    <row r="330" s="22" customFormat="1" ht="15.75" thickBot="1"/>
    <row r="331" spans="2:12" s="22" customFormat="1" ht="23.25" thickBot="1">
      <c r="B331" s="287" t="s">
        <v>5</v>
      </c>
      <c r="C331" s="288"/>
      <c r="D331" s="145" t="s">
        <v>6</v>
      </c>
      <c r="E331" s="160" t="s">
        <v>69</v>
      </c>
      <c r="F331" s="161" t="s">
        <v>314</v>
      </c>
      <c r="G331" s="162" t="s">
        <v>0</v>
      </c>
      <c r="H331" s="163" t="s">
        <v>1</v>
      </c>
      <c r="I331" s="163" t="s">
        <v>2</v>
      </c>
      <c r="J331" s="163" t="s">
        <v>3</v>
      </c>
      <c r="K331" s="164" t="s">
        <v>4</v>
      </c>
      <c r="L331" s="165" t="s">
        <v>75</v>
      </c>
    </row>
    <row r="332" spans="2:14" s="23" customFormat="1" ht="28.5" customHeight="1">
      <c r="B332" s="281" t="s">
        <v>24</v>
      </c>
      <c r="C332" s="282"/>
      <c r="D332" s="304">
        <f>1+D275</f>
        <v>19</v>
      </c>
      <c r="E332" s="302" t="s">
        <v>47</v>
      </c>
      <c r="F332" s="10">
        <f>+'Encuesta Ok trabajo bruto 1'!AE$121</f>
        <v>2</v>
      </c>
      <c r="G332" s="11">
        <f>+'Encuesta Ok trabajo bruto 1'!AE$116</f>
        <v>1</v>
      </c>
      <c r="H332" s="11">
        <f>+'Encuesta Ok trabajo bruto 1'!AE$117</f>
        <v>5</v>
      </c>
      <c r="I332" s="11">
        <f>+'Encuesta Ok trabajo bruto 1'!AE$118</f>
        <v>7</v>
      </c>
      <c r="J332" s="11">
        <f>+'Encuesta Ok trabajo bruto 1'!AE$119</f>
        <v>47</v>
      </c>
      <c r="K332" s="116">
        <f>+'Encuesta Ok trabajo bruto 1'!AE$120</f>
        <v>47</v>
      </c>
      <c r="L332" s="119">
        <f aca="true" t="shared" si="23" ref="L332:L341">SUM(F332:K332)</f>
        <v>109</v>
      </c>
      <c r="N332" s="21"/>
    </row>
    <row r="333" spans="2:14" s="23" customFormat="1" ht="15.75" thickBot="1">
      <c r="B333" s="283"/>
      <c r="C333" s="284"/>
      <c r="D333" s="301"/>
      <c r="E333" s="303"/>
      <c r="F333" s="149">
        <f aca="true" t="shared" si="24" ref="F333:K333">+F332*1/$L$9</f>
        <v>0.01834862385321101</v>
      </c>
      <c r="G333" s="150">
        <f t="shared" si="24"/>
        <v>0.009174311926605505</v>
      </c>
      <c r="H333" s="150">
        <f t="shared" si="24"/>
        <v>0.045871559633027525</v>
      </c>
      <c r="I333" s="150">
        <f t="shared" si="24"/>
        <v>0.06422018348623854</v>
      </c>
      <c r="J333" s="150">
        <f t="shared" si="24"/>
        <v>0.43119266055045874</v>
      </c>
      <c r="K333" s="151">
        <f t="shared" si="24"/>
        <v>0.43119266055045874</v>
      </c>
      <c r="L333" s="159">
        <f t="shared" si="23"/>
        <v>1</v>
      </c>
      <c r="N333" s="21"/>
    </row>
    <row r="334" spans="2:22" s="22" customFormat="1" ht="28.5" customHeight="1">
      <c r="B334" s="283"/>
      <c r="C334" s="284"/>
      <c r="D334" s="300">
        <f>1+D332</f>
        <v>20</v>
      </c>
      <c r="E334" s="305" t="s">
        <v>62</v>
      </c>
      <c r="F334" s="25">
        <f>+'Encuesta Ok trabajo bruto 1'!AF$121</f>
        <v>2</v>
      </c>
      <c r="G334" s="31">
        <f>+'Encuesta Ok trabajo bruto 1'!AF$116</f>
        <v>1</v>
      </c>
      <c r="H334" s="31">
        <f>+'Encuesta Ok trabajo bruto 1'!AF$117</f>
        <v>15</v>
      </c>
      <c r="I334" s="31">
        <f>+'Encuesta Ok trabajo bruto 1'!AF$118</f>
        <v>47</v>
      </c>
      <c r="J334" s="31">
        <f>+'Encuesta Ok trabajo bruto 1'!AF$119</f>
        <v>30</v>
      </c>
      <c r="K334" s="142">
        <f>+'Encuesta Ok trabajo bruto 1'!AF$120</f>
        <v>14</v>
      </c>
      <c r="L334" s="131">
        <f t="shared" si="23"/>
        <v>109</v>
      </c>
      <c r="N334" s="21"/>
      <c r="O334" s="23"/>
      <c r="P334" s="23"/>
      <c r="Q334" s="23"/>
      <c r="R334" s="23"/>
      <c r="S334" s="23"/>
      <c r="T334" s="23"/>
      <c r="U334" s="23"/>
      <c r="V334" s="23"/>
    </row>
    <row r="335" spans="2:22" s="22" customFormat="1" ht="15.75" thickBot="1">
      <c r="B335" s="283"/>
      <c r="C335" s="284"/>
      <c r="D335" s="301"/>
      <c r="E335" s="303"/>
      <c r="F335" s="149">
        <f aca="true" t="shared" si="25" ref="F335:K335">+F334*1/$L$9</f>
        <v>0.01834862385321101</v>
      </c>
      <c r="G335" s="150">
        <f t="shared" si="25"/>
        <v>0.009174311926605505</v>
      </c>
      <c r="H335" s="150">
        <f t="shared" si="25"/>
        <v>0.13761467889908258</v>
      </c>
      <c r="I335" s="150">
        <f t="shared" si="25"/>
        <v>0.43119266055045874</v>
      </c>
      <c r="J335" s="150">
        <f t="shared" si="25"/>
        <v>0.27522935779816515</v>
      </c>
      <c r="K335" s="151">
        <f t="shared" si="25"/>
        <v>0.12844036697247707</v>
      </c>
      <c r="L335" s="159">
        <f t="shared" si="23"/>
        <v>1</v>
      </c>
      <c r="N335" s="21"/>
      <c r="O335" s="23"/>
      <c r="P335" s="23"/>
      <c r="Q335" s="23"/>
      <c r="R335" s="23"/>
      <c r="S335" s="23"/>
      <c r="T335" s="23"/>
      <c r="U335" s="23"/>
      <c r="V335" s="23"/>
    </row>
    <row r="336" spans="2:14" s="23" customFormat="1" ht="15">
      <c r="B336" s="283"/>
      <c r="C336" s="284"/>
      <c r="D336" s="300">
        <f>1+D334</f>
        <v>21</v>
      </c>
      <c r="E336" s="305" t="s">
        <v>63</v>
      </c>
      <c r="F336" s="25">
        <f>+'Encuesta Ok trabajo bruto 1'!AG$121</f>
        <v>1</v>
      </c>
      <c r="G336" s="31">
        <f>+'Encuesta Ok trabajo bruto 1'!AG$116</f>
        <v>1</v>
      </c>
      <c r="H336" s="31">
        <f>+'Encuesta Ok trabajo bruto 1'!AG$117</f>
        <v>12</v>
      </c>
      <c r="I336" s="31">
        <f>+'Encuesta Ok trabajo bruto 1'!AG$118</f>
        <v>20</v>
      </c>
      <c r="J336" s="31">
        <f>+'Encuesta Ok trabajo bruto 1'!AG$119</f>
        <v>50</v>
      </c>
      <c r="K336" s="142">
        <f>+'Encuesta Ok trabajo bruto 1'!AG$120</f>
        <v>25</v>
      </c>
      <c r="L336" s="131">
        <f t="shared" si="23"/>
        <v>109</v>
      </c>
      <c r="N336" s="21"/>
    </row>
    <row r="337" spans="2:14" s="23" customFormat="1" ht="15.75" thickBot="1">
      <c r="B337" s="283"/>
      <c r="C337" s="284"/>
      <c r="D337" s="301"/>
      <c r="E337" s="303"/>
      <c r="F337" s="149">
        <f aca="true" t="shared" si="26" ref="F337:K337">+F336*1/$L$9</f>
        <v>0.009174311926605505</v>
      </c>
      <c r="G337" s="150">
        <f t="shared" si="26"/>
        <v>0.009174311926605505</v>
      </c>
      <c r="H337" s="150">
        <f t="shared" si="26"/>
        <v>0.11009174311926606</v>
      </c>
      <c r="I337" s="150">
        <f t="shared" si="26"/>
        <v>0.1834862385321101</v>
      </c>
      <c r="J337" s="150">
        <f t="shared" si="26"/>
        <v>0.45871559633027525</v>
      </c>
      <c r="K337" s="151">
        <f t="shared" si="26"/>
        <v>0.22935779816513763</v>
      </c>
      <c r="L337" s="159">
        <f t="shared" si="23"/>
        <v>1</v>
      </c>
      <c r="N337" s="21"/>
    </row>
    <row r="338" spans="2:22" s="22" customFormat="1" ht="15">
      <c r="B338" s="283"/>
      <c r="C338" s="284"/>
      <c r="D338" s="300">
        <f>1+D336</f>
        <v>22</v>
      </c>
      <c r="E338" s="305" t="s">
        <v>48</v>
      </c>
      <c r="F338" s="25">
        <f>+'Encuesta Ok trabajo bruto 1'!AH$121</f>
        <v>0</v>
      </c>
      <c r="G338" s="31">
        <f>+'Encuesta Ok trabajo bruto 1'!AH$116</f>
        <v>2</v>
      </c>
      <c r="H338" s="31">
        <f>+'Encuesta Ok trabajo bruto 1'!AH$117</f>
        <v>3</v>
      </c>
      <c r="I338" s="31">
        <f>+'Encuesta Ok trabajo bruto 1'!AH$118</f>
        <v>16</v>
      </c>
      <c r="J338" s="31">
        <f>+'Encuesta Ok trabajo bruto 1'!AH$119</f>
        <v>54</v>
      </c>
      <c r="K338" s="142">
        <f>+'Encuesta Ok trabajo bruto 1'!AH$120</f>
        <v>34</v>
      </c>
      <c r="L338" s="131">
        <f t="shared" si="23"/>
        <v>109</v>
      </c>
      <c r="N338" s="21"/>
      <c r="O338" s="23"/>
      <c r="P338" s="23"/>
      <c r="Q338" s="23"/>
      <c r="R338" s="23"/>
      <c r="S338" s="23"/>
      <c r="T338" s="23"/>
      <c r="U338" s="23"/>
      <c r="V338" s="23"/>
    </row>
    <row r="339" spans="2:22" s="22" customFormat="1" ht="15.75" thickBot="1">
      <c r="B339" s="283"/>
      <c r="C339" s="284"/>
      <c r="D339" s="301"/>
      <c r="E339" s="303"/>
      <c r="F339" s="149">
        <f aca="true" t="shared" si="27" ref="F339:K339">+F338*1/$L$9</f>
        <v>0</v>
      </c>
      <c r="G339" s="150">
        <f t="shared" si="27"/>
        <v>0.01834862385321101</v>
      </c>
      <c r="H339" s="150">
        <f t="shared" si="27"/>
        <v>0.027522935779816515</v>
      </c>
      <c r="I339" s="150">
        <f t="shared" si="27"/>
        <v>0.14678899082568808</v>
      </c>
      <c r="J339" s="150">
        <f t="shared" si="27"/>
        <v>0.4954128440366973</v>
      </c>
      <c r="K339" s="151">
        <f t="shared" si="27"/>
        <v>0.3119266055045872</v>
      </c>
      <c r="L339" s="159">
        <f t="shared" si="23"/>
        <v>1</v>
      </c>
      <c r="N339" s="21"/>
      <c r="O339" s="23"/>
      <c r="P339" s="23"/>
      <c r="Q339" s="23"/>
      <c r="R339" s="23"/>
      <c r="S339" s="23"/>
      <c r="T339" s="23"/>
      <c r="U339" s="23"/>
      <c r="V339" s="23"/>
    </row>
    <row r="340" spans="2:14" s="23" customFormat="1" ht="29.25" customHeight="1">
      <c r="B340" s="283"/>
      <c r="C340" s="284"/>
      <c r="D340" s="300">
        <f>1+D338</f>
        <v>23</v>
      </c>
      <c r="E340" s="305" t="s">
        <v>49</v>
      </c>
      <c r="F340" s="25">
        <f>+'Encuesta Ok trabajo bruto 1'!AI$121</f>
        <v>1</v>
      </c>
      <c r="G340" s="31">
        <f>+'Encuesta Ok trabajo bruto 1'!AI$116</f>
        <v>2</v>
      </c>
      <c r="H340" s="31">
        <f>+'Encuesta Ok trabajo bruto 1'!AI$117</f>
        <v>3</v>
      </c>
      <c r="I340" s="31">
        <f>+'Encuesta Ok trabajo bruto 1'!AI$118</f>
        <v>15</v>
      </c>
      <c r="J340" s="31">
        <f>+'Encuesta Ok trabajo bruto 1'!AI$119</f>
        <v>52</v>
      </c>
      <c r="K340" s="142">
        <f>+'Encuesta Ok trabajo bruto 1'!AI$120</f>
        <v>36</v>
      </c>
      <c r="L340" s="131">
        <f t="shared" si="23"/>
        <v>109</v>
      </c>
      <c r="N340" s="21"/>
    </row>
    <row r="341" spans="2:12" s="23" customFormat="1" ht="15.75" thickBot="1">
      <c r="B341" s="285"/>
      <c r="C341" s="286"/>
      <c r="D341" s="301"/>
      <c r="E341" s="303"/>
      <c r="F341" s="149">
        <f aca="true" t="shared" si="28" ref="F341:K341">+F340*1/$L$9</f>
        <v>0.009174311926605505</v>
      </c>
      <c r="G341" s="150">
        <f t="shared" si="28"/>
        <v>0.01834862385321101</v>
      </c>
      <c r="H341" s="150">
        <f t="shared" si="28"/>
        <v>0.027522935779816515</v>
      </c>
      <c r="I341" s="150">
        <f t="shared" si="28"/>
        <v>0.13761467889908258</v>
      </c>
      <c r="J341" s="150">
        <f t="shared" si="28"/>
        <v>0.47706422018348627</v>
      </c>
      <c r="K341" s="151">
        <f t="shared" si="28"/>
        <v>0.3302752293577982</v>
      </c>
      <c r="L341" s="159">
        <f t="shared" si="23"/>
        <v>1</v>
      </c>
    </row>
    <row r="342" s="23" customFormat="1" ht="15"/>
    <row r="343" s="23" customFormat="1" ht="15"/>
    <row r="344" s="23" customFormat="1" ht="15"/>
    <row r="345" s="23" customFormat="1" ht="15"/>
    <row r="346" s="23" customFormat="1" ht="15"/>
    <row r="347" s="23" customFormat="1" ht="15"/>
    <row r="348" s="23" customFormat="1" ht="15"/>
    <row r="349" s="23" customFormat="1" ht="15"/>
    <row r="350" s="23" customFormat="1" ht="15"/>
    <row r="351" s="23" customFormat="1" ht="15"/>
    <row r="352" s="23" customFormat="1" ht="15"/>
    <row r="353" s="23" customFormat="1" ht="15"/>
    <row r="354" s="23" customFormat="1" ht="15"/>
    <row r="355" s="23" customFormat="1" ht="15"/>
    <row r="356" s="23" customFormat="1" ht="15"/>
    <row r="357" s="23" customFormat="1" ht="15"/>
    <row r="358" s="23" customFormat="1" ht="15"/>
    <row r="359" s="23" customFormat="1" ht="15"/>
    <row r="360" s="23" customFormat="1" ht="15"/>
    <row r="361" s="23" customFormat="1" ht="15"/>
    <row r="362" s="23" customFormat="1" ht="15"/>
    <row r="363" s="23" customFormat="1" ht="15"/>
    <row r="364" s="23" customFormat="1" ht="15"/>
    <row r="365" s="23" customFormat="1" ht="15"/>
    <row r="366" s="23" customFormat="1" ht="15"/>
    <row r="367" s="23" customFormat="1" ht="15"/>
    <row r="368" s="23" customFormat="1" ht="15"/>
    <row r="369" s="23" customFormat="1" ht="15"/>
    <row r="370" s="23" customFormat="1" ht="15"/>
    <row r="371" s="23" customFormat="1" ht="15"/>
    <row r="372" s="23" customFormat="1" ht="15"/>
    <row r="373" s="23" customFormat="1" ht="15"/>
    <row r="374" s="23" customFormat="1" ht="15"/>
    <row r="375" s="23" customFormat="1" ht="15"/>
    <row r="376" s="23" customFormat="1" ht="15"/>
    <row r="377" s="23" customFormat="1" ht="15"/>
    <row r="378" s="23" customFormat="1" ht="15"/>
    <row r="379" s="23" customFormat="1" ht="15"/>
    <row r="380" s="23" customFormat="1" ht="15"/>
    <row r="381" s="23" customFormat="1" ht="15"/>
    <row r="382" s="23" customFormat="1" ht="15"/>
    <row r="383" s="23" customFormat="1" ht="15"/>
    <row r="384" s="23" customFormat="1" ht="15"/>
    <row r="385" s="23" customFormat="1" ht="15"/>
    <row r="386" s="23" customFormat="1" ht="15"/>
    <row r="387" s="23" customFormat="1" ht="15"/>
    <row r="388" s="23" customFormat="1" ht="15"/>
    <row r="389" s="23" customFormat="1" ht="15"/>
    <row r="390" s="23" customFormat="1" ht="15"/>
    <row r="391" s="23" customFormat="1" ht="15"/>
    <row r="392" s="23" customFormat="1" ht="15"/>
    <row r="393" s="23" customFormat="1" ht="15"/>
    <row r="394" s="23" customFormat="1" ht="15"/>
    <row r="395" s="23" customFormat="1" ht="15"/>
    <row r="396" s="23" customFormat="1" ht="15"/>
    <row r="397" s="23" customFormat="1" ht="15"/>
    <row r="398" s="23" customFormat="1" ht="15"/>
    <row r="399" s="23" customFormat="1" ht="15"/>
    <row r="400" s="23" customFormat="1" ht="15"/>
    <row r="401" s="23" customFormat="1" ht="15"/>
    <row r="402" s="23" customFormat="1" ht="15"/>
    <row r="403" s="23" customFormat="1" ht="15"/>
    <row r="404" s="23" customFormat="1" ht="15"/>
    <row r="405" s="23" customFormat="1" ht="15"/>
    <row r="406" s="23" customFormat="1" ht="15"/>
    <row r="407" s="23" customFormat="1" ht="15"/>
    <row r="408" s="23" customFormat="1" ht="15"/>
    <row r="409" s="23" customFormat="1" ht="15"/>
    <row r="410" s="23" customFormat="1" ht="15"/>
    <row r="411" s="23" customFormat="1" ht="15"/>
    <row r="412" s="23" customFormat="1" ht="15"/>
    <row r="413" s="23" customFormat="1" ht="15"/>
    <row r="414" s="23" customFormat="1" ht="15"/>
    <row r="415" s="23" customFormat="1" ht="15"/>
    <row r="416" s="23" customFormat="1" ht="15"/>
    <row r="417" s="23" customFormat="1" ht="15"/>
    <row r="418" s="23" customFormat="1" ht="15"/>
    <row r="419" s="23" customFormat="1" ht="15"/>
    <row r="420" s="23" customFormat="1" ht="15"/>
    <row r="421" s="23" customFormat="1" ht="15"/>
    <row r="422" s="23" customFormat="1" ht="15.75" thickBot="1"/>
    <row r="423" spans="2:12" s="23" customFormat="1" ht="23.25" thickBot="1">
      <c r="B423" s="287" t="s">
        <v>5</v>
      </c>
      <c r="C423" s="288"/>
      <c r="D423" s="145" t="s">
        <v>6</v>
      </c>
      <c r="E423" s="160" t="s">
        <v>69</v>
      </c>
      <c r="F423" s="161" t="s">
        <v>314</v>
      </c>
      <c r="G423" s="162" t="s">
        <v>0</v>
      </c>
      <c r="H423" s="163" t="s">
        <v>1</v>
      </c>
      <c r="I423" s="163" t="s">
        <v>2</v>
      </c>
      <c r="J423" s="163" t="s">
        <v>3</v>
      </c>
      <c r="K423" s="164" t="s">
        <v>4</v>
      </c>
      <c r="L423" s="165" t="s">
        <v>75</v>
      </c>
    </row>
    <row r="424" spans="2:31" s="22" customFormat="1" ht="15">
      <c r="B424" s="281" t="s">
        <v>11</v>
      </c>
      <c r="C424" s="282"/>
      <c r="D424" s="321">
        <f>1+D340</f>
        <v>24</v>
      </c>
      <c r="E424" s="316" t="s">
        <v>28</v>
      </c>
      <c r="F424" s="10">
        <f>+'Encuesta Ok trabajo bruto 1'!AJ$121</f>
        <v>0</v>
      </c>
      <c r="G424" s="11">
        <f>+'Encuesta Ok trabajo bruto 1'!AJ$116</f>
        <v>19</v>
      </c>
      <c r="H424" s="11">
        <f>+'Encuesta Ok trabajo bruto 1'!AJ$117</f>
        <v>42</v>
      </c>
      <c r="I424" s="11">
        <f>+'Encuesta Ok trabajo bruto 1'!AJ$118</f>
        <v>25</v>
      </c>
      <c r="J424" s="11">
        <f>+'Encuesta Ok trabajo bruto 1'!AJ$119</f>
        <v>9</v>
      </c>
      <c r="K424" s="116">
        <f>+'Encuesta Ok trabajo bruto 1'!AJ$120</f>
        <v>14</v>
      </c>
      <c r="L424" s="119">
        <f>SUM(F424:K424)</f>
        <v>109</v>
      </c>
      <c r="N424" s="21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</row>
    <row r="425" spans="2:31" s="22" customFormat="1" ht="15.75" thickBot="1">
      <c r="B425" s="283"/>
      <c r="C425" s="284"/>
      <c r="D425" s="322"/>
      <c r="E425" s="317"/>
      <c r="F425" s="149">
        <f aca="true" t="shared" si="29" ref="F425:K425">+F424*1/$L$9</f>
        <v>0</v>
      </c>
      <c r="G425" s="150">
        <f t="shared" si="29"/>
        <v>0.1743119266055046</v>
      </c>
      <c r="H425" s="150">
        <f t="shared" si="29"/>
        <v>0.3853211009174312</v>
      </c>
      <c r="I425" s="150">
        <f t="shared" si="29"/>
        <v>0.22935779816513763</v>
      </c>
      <c r="J425" s="150">
        <f t="shared" si="29"/>
        <v>0.08256880733944955</v>
      </c>
      <c r="K425" s="151">
        <f t="shared" si="29"/>
        <v>0.12844036697247707</v>
      </c>
      <c r="L425" s="159">
        <f>SUM(F425:K425)</f>
        <v>0.9999999999999999</v>
      </c>
      <c r="N425" s="21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</row>
    <row r="426" spans="2:14" s="23" customFormat="1" ht="15">
      <c r="B426" s="283"/>
      <c r="C426" s="284"/>
      <c r="D426" s="318">
        <f>1+D424</f>
        <v>25</v>
      </c>
      <c r="E426" s="318" t="s">
        <v>22</v>
      </c>
      <c r="F426" s="25">
        <f>+'Encuesta Ok trabajo bruto 1'!AK$121</f>
        <v>2</v>
      </c>
      <c r="G426" s="31">
        <f>+'Encuesta Ok trabajo bruto 1'!AK$116</f>
        <v>13</v>
      </c>
      <c r="H426" s="31">
        <f>+'Encuesta Ok trabajo bruto 1'!AK$117</f>
        <v>34</v>
      </c>
      <c r="I426" s="31">
        <f>+'Encuesta Ok trabajo bruto 1'!AK$118</f>
        <v>33</v>
      </c>
      <c r="J426" s="31">
        <f>+'Encuesta Ok trabajo bruto 1'!AK$119</f>
        <v>19</v>
      </c>
      <c r="K426" s="142">
        <f>+'Encuesta Ok trabajo bruto 1'!AK$120</f>
        <v>8</v>
      </c>
      <c r="L426" s="131">
        <f>SUM(F426:K426)</f>
        <v>109</v>
      </c>
      <c r="N426" s="21"/>
    </row>
    <row r="427" spans="2:12" s="23" customFormat="1" ht="15.75" thickBot="1">
      <c r="B427" s="285"/>
      <c r="C427" s="286"/>
      <c r="D427" s="317"/>
      <c r="E427" s="317"/>
      <c r="F427" s="149">
        <f aca="true" t="shared" si="30" ref="F427:K427">+F426*1/$L$9</f>
        <v>0.01834862385321101</v>
      </c>
      <c r="G427" s="150">
        <f t="shared" si="30"/>
        <v>0.11926605504587157</v>
      </c>
      <c r="H427" s="150">
        <f t="shared" si="30"/>
        <v>0.3119266055045872</v>
      </c>
      <c r="I427" s="150">
        <f t="shared" si="30"/>
        <v>0.30275229357798167</v>
      </c>
      <c r="J427" s="150">
        <f t="shared" si="30"/>
        <v>0.1743119266055046</v>
      </c>
      <c r="K427" s="151">
        <f t="shared" si="30"/>
        <v>0.07339449541284404</v>
      </c>
      <c r="L427" s="159">
        <f>SUM(F427:K427)</f>
        <v>1</v>
      </c>
    </row>
    <row r="428" s="23" customFormat="1" ht="15"/>
    <row r="429" s="23" customFormat="1" ht="15"/>
    <row r="430" s="23" customFormat="1" ht="15"/>
    <row r="431" s="23" customFormat="1" ht="15"/>
    <row r="432" s="23" customFormat="1" ht="15"/>
    <row r="433" s="23" customFormat="1" ht="15"/>
    <row r="434" s="23" customFormat="1" ht="15"/>
    <row r="435" s="23" customFormat="1" ht="15"/>
    <row r="436" s="23" customFormat="1" ht="15"/>
    <row r="437" s="23" customFormat="1" ht="15"/>
    <row r="438" s="23" customFormat="1" ht="15"/>
    <row r="439" s="23" customFormat="1" ht="15"/>
    <row r="440" s="23" customFormat="1" ht="15"/>
    <row r="441" s="23" customFormat="1" ht="15"/>
    <row r="442" s="23" customFormat="1" ht="15"/>
    <row r="443" s="23" customFormat="1" ht="15"/>
    <row r="444" s="23" customFormat="1" ht="15"/>
    <row r="445" s="23" customFormat="1" ht="15"/>
    <row r="446" s="23" customFormat="1" ht="15"/>
    <row r="447" s="23" customFormat="1" ht="15"/>
    <row r="448" s="23" customFormat="1" ht="15"/>
    <row r="449" s="23" customFormat="1" ht="15"/>
    <row r="450" s="23" customFormat="1" ht="15"/>
    <row r="451" s="23" customFormat="1" ht="15"/>
    <row r="452" s="23" customFormat="1" ht="15"/>
    <row r="453" s="23" customFormat="1" ht="15"/>
    <row r="454" s="23" customFormat="1" ht="15"/>
    <row r="455" s="23" customFormat="1" ht="15.75" thickBot="1"/>
    <row r="456" spans="2:12" s="23" customFormat="1" ht="23.25" thickBot="1">
      <c r="B456" s="287" t="s">
        <v>5</v>
      </c>
      <c r="C456" s="288"/>
      <c r="D456" s="145" t="s">
        <v>6</v>
      </c>
      <c r="E456" s="160" t="s">
        <v>69</v>
      </c>
      <c r="F456" s="161" t="s">
        <v>314</v>
      </c>
      <c r="G456" s="162" t="s">
        <v>0</v>
      </c>
      <c r="H456" s="163" t="s">
        <v>1</v>
      </c>
      <c r="I456" s="163" t="s">
        <v>2</v>
      </c>
      <c r="J456" s="163" t="s">
        <v>3</v>
      </c>
      <c r="K456" s="164" t="s">
        <v>4</v>
      </c>
      <c r="L456" s="165" t="s">
        <v>75</v>
      </c>
    </row>
    <row r="457" spans="2:14" s="22" customFormat="1" ht="42.75" customHeight="1">
      <c r="B457" s="281" t="s">
        <v>10</v>
      </c>
      <c r="C457" s="282"/>
      <c r="D457" s="291">
        <f>1+D426</f>
        <v>26</v>
      </c>
      <c r="E457" s="319" t="s">
        <v>50</v>
      </c>
      <c r="F457" s="10">
        <f>+'Encuesta Ok trabajo bruto 1'!AL$121</f>
        <v>2</v>
      </c>
      <c r="G457" s="11">
        <f>+'Encuesta Ok trabajo bruto 1'!AK$116</f>
        <v>13</v>
      </c>
      <c r="H457" s="11">
        <f>+'Encuesta Ok trabajo bruto 1'!AK$117</f>
        <v>34</v>
      </c>
      <c r="I457" s="11">
        <f>+'Encuesta Ok trabajo bruto 1'!AK$118</f>
        <v>33</v>
      </c>
      <c r="J457" s="11">
        <f>+'Encuesta Ok trabajo bruto 1'!AK$119</f>
        <v>19</v>
      </c>
      <c r="K457" s="116">
        <f>+'Encuesta Ok trabajo bruto 1'!AK$120</f>
        <v>8</v>
      </c>
      <c r="L457" s="119">
        <f>SUM(F457:K457)</f>
        <v>109</v>
      </c>
      <c r="N457" s="21"/>
    </row>
    <row r="458" spans="2:29" s="22" customFormat="1" ht="15.75" thickBot="1">
      <c r="B458" s="283"/>
      <c r="C458" s="284"/>
      <c r="D458" s="292"/>
      <c r="E458" s="320"/>
      <c r="F458" s="149">
        <f aca="true" t="shared" si="31" ref="F458:K458">+F457*1/$L$9</f>
        <v>0.01834862385321101</v>
      </c>
      <c r="G458" s="150">
        <f t="shared" si="31"/>
        <v>0.11926605504587157</v>
      </c>
      <c r="H458" s="150">
        <f t="shared" si="31"/>
        <v>0.3119266055045872</v>
      </c>
      <c r="I458" s="150">
        <f t="shared" si="31"/>
        <v>0.30275229357798167</v>
      </c>
      <c r="J458" s="150">
        <f t="shared" si="31"/>
        <v>0.1743119266055046</v>
      </c>
      <c r="K458" s="151">
        <f t="shared" si="31"/>
        <v>0.07339449541284404</v>
      </c>
      <c r="L458" s="128">
        <f>SUM(F458:K458)</f>
        <v>1</v>
      </c>
      <c r="N458" s="21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</row>
    <row r="459" spans="2:14" s="23" customFormat="1" ht="15">
      <c r="B459" s="283"/>
      <c r="C459" s="284"/>
      <c r="D459" s="293">
        <f>1+D457</f>
        <v>27</v>
      </c>
      <c r="E459" s="318" t="s">
        <v>51</v>
      </c>
      <c r="F459" s="25">
        <f>+'Encuesta Ok trabajo bruto 1'!AM$121</f>
        <v>0</v>
      </c>
      <c r="G459" s="31">
        <f>+'Encuesta Ok trabajo bruto 1'!AM$116</f>
        <v>6</v>
      </c>
      <c r="H459" s="31">
        <f>+'Encuesta Ok trabajo bruto 1'!AM$117</f>
        <v>24</v>
      </c>
      <c r="I459" s="31">
        <f>+'Encuesta Ok trabajo bruto 1'!AM$118</f>
        <v>20</v>
      </c>
      <c r="J459" s="31">
        <f>+'Encuesta Ok trabajo bruto 1'!AM$119</f>
        <v>44</v>
      </c>
      <c r="K459" s="142">
        <f>+'Encuesta Ok trabajo bruto 1'!AM$120</f>
        <v>15</v>
      </c>
      <c r="L459" s="131">
        <f>SUM(F459:K459)</f>
        <v>109</v>
      </c>
      <c r="N459" s="21"/>
    </row>
    <row r="460" spans="2:12" s="23" customFormat="1" ht="15.75" thickBot="1">
      <c r="B460" s="285"/>
      <c r="C460" s="286"/>
      <c r="D460" s="292"/>
      <c r="E460" s="317"/>
      <c r="F460" s="149">
        <f aca="true" t="shared" si="32" ref="F460:K460">+F459*1/$L$9</f>
        <v>0</v>
      </c>
      <c r="G460" s="150">
        <f t="shared" si="32"/>
        <v>0.05504587155963303</v>
      </c>
      <c r="H460" s="150">
        <f t="shared" si="32"/>
        <v>0.22018348623853212</v>
      </c>
      <c r="I460" s="150">
        <f t="shared" si="32"/>
        <v>0.1834862385321101</v>
      </c>
      <c r="J460" s="150">
        <f t="shared" si="32"/>
        <v>0.4036697247706422</v>
      </c>
      <c r="K460" s="151">
        <f t="shared" si="32"/>
        <v>0.13761467889908258</v>
      </c>
      <c r="L460" s="128">
        <f>SUM(F460:K460)</f>
        <v>1</v>
      </c>
    </row>
    <row r="461" s="23" customFormat="1" ht="15"/>
    <row r="462" s="23" customFormat="1" ht="15"/>
    <row r="463" s="23" customFormat="1" ht="15"/>
    <row r="464" s="23" customFormat="1" ht="15"/>
    <row r="465" s="23" customFormat="1" ht="15"/>
    <row r="466" s="23" customFormat="1" ht="15"/>
    <row r="467" s="23" customFormat="1" ht="15"/>
    <row r="468" s="23" customFormat="1" ht="15"/>
    <row r="469" s="23" customFormat="1" ht="15"/>
    <row r="470" s="23" customFormat="1" ht="15"/>
    <row r="471" s="23" customFormat="1" ht="15"/>
    <row r="472" s="23" customFormat="1" ht="15"/>
    <row r="473" s="23" customFormat="1" ht="15"/>
    <row r="474" s="23" customFormat="1" ht="15"/>
    <row r="475" s="23" customFormat="1" ht="15"/>
    <row r="476" s="23" customFormat="1" ht="15"/>
    <row r="477" s="23" customFormat="1" ht="15"/>
    <row r="478" s="23" customFormat="1" ht="15"/>
    <row r="479" s="23" customFormat="1" ht="15"/>
    <row r="480" s="23" customFormat="1" ht="15"/>
    <row r="481" s="23" customFormat="1" ht="15"/>
    <row r="482" s="23" customFormat="1" ht="15"/>
    <row r="483" s="23" customFormat="1" ht="15"/>
    <row r="484" s="23" customFormat="1" ht="15"/>
    <row r="485" s="23" customFormat="1" ht="15"/>
    <row r="486" s="23" customFormat="1" ht="15"/>
    <row r="487" s="23" customFormat="1" ht="15"/>
    <row r="488" s="23" customFormat="1" ht="15.75" thickBot="1"/>
    <row r="489" spans="2:12" s="23" customFormat="1" ht="23.25" thickBot="1">
      <c r="B489" s="287" t="s">
        <v>5</v>
      </c>
      <c r="C489" s="288"/>
      <c r="D489" s="145" t="s">
        <v>6</v>
      </c>
      <c r="E489" s="160" t="s">
        <v>69</v>
      </c>
      <c r="F489" s="161" t="s">
        <v>314</v>
      </c>
      <c r="G489" s="162" t="s">
        <v>0</v>
      </c>
      <c r="H489" s="163" t="s">
        <v>1</v>
      </c>
      <c r="I489" s="163" t="s">
        <v>2</v>
      </c>
      <c r="J489" s="163" t="s">
        <v>3</v>
      </c>
      <c r="K489" s="164" t="s">
        <v>4</v>
      </c>
      <c r="L489" s="165" t="s">
        <v>75</v>
      </c>
    </row>
    <row r="490" spans="2:14" s="22" customFormat="1" ht="42.75" customHeight="1">
      <c r="B490" s="281" t="s">
        <v>12</v>
      </c>
      <c r="C490" s="282"/>
      <c r="D490" s="291">
        <f>1+D459</f>
        <v>28</v>
      </c>
      <c r="E490" s="302" t="s">
        <v>52</v>
      </c>
      <c r="F490" s="10">
        <f>+'Encuesta Ok trabajo bruto 1'!AN$121</f>
        <v>1</v>
      </c>
      <c r="G490" s="11">
        <f>+'Encuesta Ok trabajo bruto 1'!AN$116</f>
        <v>20</v>
      </c>
      <c r="H490" s="11">
        <f>+'Encuesta Ok trabajo bruto 1'!AN$117</f>
        <v>26</v>
      </c>
      <c r="I490" s="11">
        <f>+'Encuesta Ok trabajo bruto 1'!AN$118</f>
        <v>26</v>
      </c>
      <c r="J490" s="11">
        <f>+'Encuesta Ok trabajo bruto 1'!AN$119</f>
        <v>28</v>
      </c>
      <c r="K490" s="12">
        <f>+'Encuesta Ok trabajo bruto 1'!AN$120</f>
        <v>8</v>
      </c>
      <c r="L490" s="120">
        <f>SUM(F490:K490)</f>
        <v>109</v>
      </c>
      <c r="N490" s="21"/>
    </row>
    <row r="491" spans="2:14" s="22" customFormat="1" ht="15.75" thickBot="1">
      <c r="B491" s="283"/>
      <c r="C491" s="284"/>
      <c r="D491" s="292"/>
      <c r="E491" s="303"/>
      <c r="F491" s="149">
        <f aca="true" t="shared" si="33" ref="F491:K491">+F490*1/$L$9</f>
        <v>0.009174311926605505</v>
      </c>
      <c r="G491" s="150">
        <f t="shared" si="33"/>
        <v>0.1834862385321101</v>
      </c>
      <c r="H491" s="150">
        <f t="shared" si="33"/>
        <v>0.23853211009174313</v>
      </c>
      <c r="I491" s="150">
        <f t="shared" si="33"/>
        <v>0.23853211009174313</v>
      </c>
      <c r="J491" s="150">
        <f t="shared" si="33"/>
        <v>0.25688073394495414</v>
      </c>
      <c r="K491" s="151">
        <f t="shared" si="33"/>
        <v>0.07339449541284404</v>
      </c>
      <c r="L491" s="158">
        <f>SUM(F491:K491)</f>
        <v>1</v>
      </c>
      <c r="N491" s="21"/>
    </row>
    <row r="492" spans="2:14" s="23" customFormat="1" ht="15">
      <c r="B492" s="283"/>
      <c r="C492" s="284"/>
      <c r="D492" s="300">
        <f>1+D490</f>
        <v>29</v>
      </c>
      <c r="E492" s="302" t="s">
        <v>53</v>
      </c>
      <c r="F492" s="25">
        <f>+'Encuesta Ok trabajo bruto 1'!AO$121</f>
        <v>0</v>
      </c>
      <c r="G492" s="31">
        <f>+'Encuesta Ok trabajo bruto 1'!AO$116</f>
        <v>10</v>
      </c>
      <c r="H492" s="31">
        <f>+'Encuesta Ok trabajo bruto 1'!AO$117</f>
        <v>9</v>
      </c>
      <c r="I492" s="31">
        <f>+'Encuesta Ok trabajo bruto 1'!AO$118</f>
        <v>26</v>
      </c>
      <c r="J492" s="31">
        <f>+'Encuesta Ok trabajo bruto 1'!AO$119</f>
        <v>44</v>
      </c>
      <c r="K492" s="129">
        <f>+'Encuesta Ok trabajo bruto 1'!AO$120</f>
        <v>20</v>
      </c>
      <c r="L492" s="120">
        <f>SUM(F492:K492)</f>
        <v>109</v>
      </c>
      <c r="N492" s="21"/>
    </row>
    <row r="493" spans="2:12" s="23" customFormat="1" ht="15.75" thickBot="1">
      <c r="B493" s="285"/>
      <c r="C493" s="286"/>
      <c r="D493" s="301"/>
      <c r="E493" s="303"/>
      <c r="F493" s="149">
        <f aca="true" t="shared" si="34" ref="F493:K493">+F492*1/$L$9</f>
        <v>0</v>
      </c>
      <c r="G493" s="150">
        <f t="shared" si="34"/>
        <v>0.09174311926605505</v>
      </c>
      <c r="H493" s="150">
        <f t="shared" si="34"/>
        <v>0.08256880733944955</v>
      </c>
      <c r="I493" s="150">
        <f t="shared" si="34"/>
        <v>0.23853211009174313</v>
      </c>
      <c r="J493" s="150">
        <f t="shared" si="34"/>
        <v>0.4036697247706422</v>
      </c>
      <c r="K493" s="151">
        <f t="shared" si="34"/>
        <v>0.1834862385321101</v>
      </c>
      <c r="L493" s="158">
        <f>SUM(F493:K493)</f>
        <v>1</v>
      </c>
    </row>
    <row r="494" s="23" customFormat="1" ht="15"/>
    <row r="495" s="23" customFormat="1" ht="15"/>
    <row r="496" s="23" customFormat="1" ht="15"/>
    <row r="497" s="23" customFormat="1" ht="15"/>
    <row r="498" s="23" customFormat="1" ht="15"/>
    <row r="499" s="23" customFormat="1" ht="15"/>
    <row r="500" s="23" customFormat="1" ht="15"/>
    <row r="501" s="23" customFormat="1" ht="15"/>
    <row r="502" s="23" customFormat="1" ht="15"/>
    <row r="503" s="23" customFormat="1" ht="15"/>
    <row r="504" s="23" customFormat="1" ht="15"/>
    <row r="505" s="23" customFormat="1" ht="15"/>
    <row r="506" s="23" customFormat="1" ht="15"/>
    <row r="507" s="23" customFormat="1" ht="15"/>
    <row r="508" s="23" customFormat="1" ht="15"/>
    <row r="509" s="23" customFormat="1" ht="15"/>
    <row r="510" s="23" customFormat="1" ht="15"/>
    <row r="511" s="23" customFormat="1" ht="15"/>
    <row r="512" s="23" customFormat="1" ht="15"/>
    <row r="513" s="23" customFormat="1" ht="15"/>
    <row r="514" s="23" customFormat="1" ht="15"/>
    <row r="515" s="23" customFormat="1" ht="15"/>
    <row r="516" s="23" customFormat="1" ht="15"/>
    <row r="517" s="23" customFormat="1" ht="15"/>
    <row r="518" s="23" customFormat="1" ht="15"/>
    <row r="519" s="23" customFormat="1" ht="15"/>
    <row r="520" s="23" customFormat="1" ht="15.75" thickBot="1"/>
    <row r="521" spans="2:12" s="23" customFormat="1" ht="23.25" thickBot="1">
      <c r="B521" s="287" t="s">
        <v>5</v>
      </c>
      <c r="C521" s="288"/>
      <c r="D521" s="145" t="s">
        <v>6</v>
      </c>
      <c r="E521" s="160" t="s">
        <v>69</v>
      </c>
      <c r="F521" s="161" t="s">
        <v>314</v>
      </c>
      <c r="G521" s="162" t="s">
        <v>0</v>
      </c>
      <c r="H521" s="163" t="s">
        <v>1</v>
      </c>
      <c r="I521" s="163" t="s">
        <v>2</v>
      </c>
      <c r="J521" s="163" t="s">
        <v>3</v>
      </c>
      <c r="K521" s="164" t="s">
        <v>4</v>
      </c>
      <c r="L521" s="165" t="s">
        <v>75</v>
      </c>
    </row>
    <row r="522" spans="2:30" s="22" customFormat="1" ht="15">
      <c r="B522" s="281" t="s">
        <v>27</v>
      </c>
      <c r="C522" s="282"/>
      <c r="D522" s="291">
        <f>1+D492</f>
        <v>30</v>
      </c>
      <c r="E522" s="323" t="s">
        <v>30</v>
      </c>
      <c r="F522" s="10">
        <f>+'Encuesta Ok trabajo bruto 1'!AP$121</f>
        <v>0</v>
      </c>
      <c r="G522" s="11">
        <f>+'Encuesta Ok trabajo bruto 1'!AP$116</f>
        <v>0</v>
      </c>
      <c r="H522" s="11">
        <f>+'Encuesta Ok trabajo bruto 1'!AP$117</f>
        <v>4</v>
      </c>
      <c r="I522" s="11">
        <f>+'Encuesta Ok trabajo bruto 1'!AP$118</f>
        <v>6</v>
      </c>
      <c r="J522" s="11">
        <f>+'Encuesta Ok trabajo bruto 1'!AP$119</f>
        <v>52</v>
      </c>
      <c r="K522" s="116">
        <f>+'Encuesta Ok trabajo bruto 1'!AP$120</f>
        <v>47</v>
      </c>
      <c r="L522" s="119">
        <f aca="true" t="shared" si="35" ref="L522:L531">SUM(F522:K522)</f>
        <v>109</v>
      </c>
      <c r="N522" s="21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</row>
    <row r="523" spans="2:30" s="22" customFormat="1" ht="15.75" thickBot="1">
      <c r="B523" s="283"/>
      <c r="C523" s="284"/>
      <c r="D523" s="292"/>
      <c r="E523" s="324"/>
      <c r="F523" s="149">
        <f aca="true" t="shared" si="36" ref="F523:K523">+F522*1/$L$9</f>
        <v>0</v>
      </c>
      <c r="G523" s="150">
        <f t="shared" si="36"/>
        <v>0</v>
      </c>
      <c r="H523" s="150">
        <f t="shared" si="36"/>
        <v>0.03669724770642202</v>
      </c>
      <c r="I523" s="150">
        <f t="shared" si="36"/>
        <v>0.05504587155963303</v>
      </c>
      <c r="J523" s="150">
        <f t="shared" si="36"/>
        <v>0.47706422018348627</v>
      </c>
      <c r="K523" s="151">
        <f t="shared" si="36"/>
        <v>0.43119266055045874</v>
      </c>
      <c r="L523" s="159">
        <f t="shared" si="35"/>
        <v>1</v>
      </c>
      <c r="N523" s="21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</row>
    <row r="524" spans="2:14" s="23" customFormat="1" ht="15">
      <c r="B524" s="283"/>
      <c r="C524" s="284"/>
      <c r="D524" s="293">
        <f>1+D522</f>
        <v>31</v>
      </c>
      <c r="E524" s="325" t="s">
        <v>32</v>
      </c>
      <c r="F524" s="25">
        <f>+'Encuesta Ok trabajo bruto 1'!AQ$121</f>
        <v>0</v>
      </c>
      <c r="G524" s="31">
        <f>+'Encuesta Ok trabajo bruto 1'!AQ$116</f>
        <v>3</v>
      </c>
      <c r="H524" s="31">
        <f>+'Encuesta Ok trabajo bruto 1'!AQ$117</f>
        <v>3</v>
      </c>
      <c r="I524" s="31">
        <f>+'Encuesta Ok trabajo bruto 1'!AQ$118</f>
        <v>7</v>
      </c>
      <c r="J524" s="31">
        <f>+'Encuesta Ok trabajo bruto 1'!AQ$119</f>
        <v>62</v>
      </c>
      <c r="K524" s="142">
        <f>+'Encuesta Ok trabajo bruto 1'!AQ$120</f>
        <v>34</v>
      </c>
      <c r="L524" s="131">
        <f t="shared" si="35"/>
        <v>109</v>
      </c>
      <c r="N524" s="21"/>
    </row>
    <row r="525" spans="2:14" s="23" customFormat="1" ht="15.75" thickBot="1">
      <c r="B525" s="283"/>
      <c r="C525" s="284"/>
      <c r="D525" s="292"/>
      <c r="E525" s="324"/>
      <c r="F525" s="149">
        <f aca="true" t="shared" si="37" ref="F525:K525">+F524*1/$L$9</f>
        <v>0</v>
      </c>
      <c r="G525" s="150">
        <f t="shared" si="37"/>
        <v>0.027522935779816515</v>
      </c>
      <c r="H525" s="150">
        <f t="shared" si="37"/>
        <v>0.027522935779816515</v>
      </c>
      <c r="I525" s="150">
        <f t="shared" si="37"/>
        <v>0.06422018348623854</v>
      </c>
      <c r="J525" s="150">
        <f t="shared" si="37"/>
        <v>0.5688073394495413</v>
      </c>
      <c r="K525" s="151">
        <f t="shared" si="37"/>
        <v>0.3119266055045872</v>
      </c>
      <c r="L525" s="159">
        <f t="shared" si="35"/>
        <v>1</v>
      </c>
      <c r="N525" s="21"/>
    </row>
    <row r="526" spans="2:30" s="22" customFormat="1" ht="15">
      <c r="B526" s="283"/>
      <c r="C526" s="284"/>
      <c r="D526" s="293">
        <f>1+D524</f>
        <v>32</v>
      </c>
      <c r="E526" s="325" t="s">
        <v>33</v>
      </c>
      <c r="F526" s="25">
        <f>+'Encuesta Ok trabajo bruto 1'!AR$121</f>
        <v>3</v>
      </c>
      <c r="G526" s="31">
        <f>+'Encuesta Ok trabajo bruto 1'!AR$116</f>
        <v>44</v>
      </c>
      <c r="H526" s="31">
        <f>+'Encuesta Ok trabajo bruto 1'!AR$117</f>
        <v>44</v>
      </c>
      <c r="I526" s="31">
        <f>+'Encuesta Ok trabajo bruto 1'!AR$118</f>
        <v>13</v>
      </c>
      <c r="J526" s="31">
        <f>+'Encuesta Ok trabajo bruto 1'!AR$119</f>
        <v>2</v>
      </c>
      <c r="K526" s="142">
        <f>+'Encuesta Ok trabajo bruto 1'!AR$120</f>
        <v>3</v>
      </c>
      <c r="L526" s="131">
        <f t="shared" si="35"/>
        <v>109</v>
      </c>
      <c r="N526" s="21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</row>
    <row r="527" spans="2:30" s="22" customFormat="1" ht="15.75" thickBot="1">
      <c r="B527" s="283"/>
      <c r="C527" s="284"/>
      <c r="D527" s="292"/>
      <c r="E527" s="324"/>
      <c r="F527" s="149">
        <f aca="true" t="shared" si="38" ref="F527:K527">+F526*1/$L$9</f>
        <v>0.027522935779816515</v>
      </c>
      <c r="G527" s="150">
        <f t="shared" si="38"/>
        <v>0.4036697247706422</v>
      </c>
      <c r="H527" s="150">
        <f t="shared" si="38"/>
        <v>0.4036697247706422</v>
      </c>
      <c r="I527" s="150">
        <f t="shared" si="38"/>
        <v>0.11926605504587157</v>
      </c>
      <c r="J527" s="150">
        <f t="shared" si="38"/>
        <v>0.01834862385321101</v>
      </c>
      <c r="K527" s="151">
        <f t="shared" si="38"/>
        <v>0.027522935779816515</v>
      </c>
      <c r="L527" s="159">
        <f t="shared" si="35"/>
        <v>1</v>
      </c>
      <c r="N527" s="21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</row>
    <row r="528" spans="2:14" s="23" customFormat="1" ht="15">
      <c r="B528" s="283"/>
      <c r="C528" s="284"/>
      <c r="D528" s="293">
        <f>1+D526</f>
        <v>33</v>
      </c>
      <c r="E528" s="325" t="s">
        <v>29</v>
      </c>
      <c r="F528" s="25">
        <f>+'Encuesta Ok trabajo bruto 1'!AS$121</f>
        <v>0</v>
      </c>
      <c r="G528" s="31">
        <f>+'Encuesta Ok trabajo bruto 1'!AS$116</f>
        <v>10</v>
      </c>
      <c r="H528" s="31">
        <f>+'Encuesta Ok trabajo bruto 1'!AS$117</f>
        <v>18</v>
      </c>
      <c r="I528" s="31">
        <f>+'Encuesta Ok trabajo bruto 1'!AS$118</f>
        <v>27</v>
      </c>
      <c r="J528" s="31">
        <f>+'Encuesta Ok trabajo bruto 1'!AS$119</f>
        <v>44</v>
      </c>
      <c r="K528" s="142">
        <f>+'Encuesta Ok trabajo bruto 1'!AS$120</f>
        <v>10</v>
      </c>
      <c r="L528" s="131">
        <f t="shared" si="35"/>
        <v>109</v>
      </c>
      <c r="N528" s="21"/>
    </row>
    <row r="529" spans="2:14" s="23" customFormat="1" ht="15.75" thickBot="1">
      <c r="B529" s="283"/>
      <c r="C529" s="284"/>
      <c r="D529" s="292"/>
      <c r="E529" s="324"/>
      <c r="F529" s="149">
        <f aca="true" t="shared" si="39" ref="F529:K529">+F528*1/$L$9</f>
        <v>0</v>
      </c>
      <c r="G529" s="150">
        <f t="shared" si="39"/>
        <v>0.09174311926605505</v>
      </c>
      <c r="H529" s="150">
        <f t="shared" si="39"/>
        <v>0.1651376146788991</v>
      </c>
      <c r="I529" s="150">
        <f t="shared" si="39"/>
        <v>0.24770642201834864</v>
      </c>
      <c r="J529" s="150">
        <f t="shared" si="39"/>
        <v>0.4036697247706422</v>
      </c>
      <c r="K529" s="151">
        <f t="shared" si="39"/>
        <v>0.09174311926605505</v>
      </c>
      <c r="L529" s="159">
        <f t="shared" si="35"/>
        <v>1</v>
      </c>
      <c r="N529" s="21"/>
    </row>
    <row r="530" spans="2:30" s="22" customFormat="1" ht="15">
      <c r="B530" s="283"/>
      <c r="C530" s="284"/>
      <c r="D530" s="300">
        <f>1+D528</f>
        <v>34</v>
      </c>
      <c r="E530" s="323" t="s">
        <v>31</v>
      </c>
      <c r="F530" s="25">
        <f>+'Encuesta Ok trabajo bruto 1'!AT$121</f>
        <v>1</v>
      </c>
      <c r="G530" s="31">
        <f>+'Encuesta Ok trabajo bruto 1'!AT$116</f>
        <v>26</v>
      </c>
      <c r="H530" s="31">
        <f>+'Encuesta Ok trabajo bruto 1'!AT$117</f>
        <v>38</v>
      </c>
      <c r="I530" s="31">
        <f>+'Encuesta Ok trabajo bruto 1'!AT$118</f>
        <v>22</v>
      </c>
      <c r="J530" s="31">
        <f>+'Encuesta Ok trabajo bruto 1'!AT$119</f>
        <v>17</v>
      </c>
      <c r="K530" s="142">
        <f>+'Encuesta Ok trabajo bruto 1'!AT$120</f>
        <v>5</v>
      </c>
      <c r="L530" s="131">
        <f t="shared" si="35"/>
        <v>109</v>
      </c>
      <c r="N530" s="21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</row>
    <row r="531" spans="2:30" s="22" customFormat="1" ht="15.75" thickBot="1">
      <c r="B531" s="285"/>
      <c r="C531" s="286"/>
      <c r="D531" s="301"/>
      <c r="E531" s="324"/>
      <c r="F531" s="149">
        <f aca="true" t="shared" si="40" ref="F531:K531">+F530*1/$L$9</f>
        <v>0.009174311926605505</v>
      </c>
      <c r="G531" s="150">
        <f t="shared" si="40"/>
        <v>0.23853211009174313</v>
      </c>
      <c r="H531" s="150">
        <f t="shared" si="40"/>
        <v>0.3486238532110092</v>
      </c>
      <c r="I531" s="150">
        <f t="shared" si="40"/>
        <v>0.2018348623853211</v>
      </c>
      <c r="J531" s="150">
        <f t="shared" si="40"/>
        <v>0.1559633027522936</v>
      </c>
      <c r="K531" s="151">
        <f t="shared" si="40"/>
        <v>0.045871559633027525</v>
      </c>
      <c r="L531" s="159">
        <f t="shared" si="35"/>
        <v>1</v>
      </c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</row>
    <row r="532" s="22" customFormat="1" ht="15"/>
    <row r="533" s="22" customFormat="1" ht="15"/>
    <row r="534" s="22" customFormat="1" ht="15"/>
    <row r="535" s="22" customFormat="1" ht="15"/>
    <row r="536" s="22" customFormat="1" ht="15"/>
    <row r="537" s="22" customFormat="1" ht="15"/>
    <row r="538" s="22" customFormat="1" ht="15"/>
    <row r="539" s="22" customFormat="1" ht="15"/>
    <row r="540" s="22" customFormat="1" ht="15"/>
    <row r="541" s="22" customFormat="1" ht="15"/>
    <row r="542" s="22" customFormat="1" ht="15"/>
    <row r="543" s="22" customFormat="1" ht="15"/>
    <row r="544" s="22" customFormat="1" ht="15"/>
    <row r="545" s="22" customFormat="1" ht="15"/>
    <row r="546" s="22" customFormat="1" ht="15"/>
    <row r="547" s="22" customFormat="1" ht="15"/>
    <row r="548" s="22" customFormat="1" ht="15"/>
    <row r="549" s="22" customFormat="1" ht="15"/>
    <row r="550" s="22" customFormat="1" ht="15"/>
    <row r="551" s="22" customFormat="1" ht="15"/>
    <row r="552" s="22" customFormat="1" ht="15"/>
    <row r="553" s="22" customFormat="1" ht="15"/>
    <row r="554" s="22" customFormat="1" ht="15"/>
    <row r="555" s="22" customFormat="1" ht="15"/>
    <row r="556" s="22" customFormat="1" ht="15"/>
    <row r="557" s="22" customFormat="1" ht="15"/>
    <row r="558" s="22" customFormat="1" ht="15"/>
    <row r="559" s="22" customFormat="1" ht="15"/>
    <row r="560" s="22" customFormat="1" ht="15"/>
    <row r="561" s="22" customFormat="1" ht="15"/>
    <row r="562" s="22" customFormat="1" ht="15"/>
    <row r="563" s="22" customFormat="1" ht="15"/>
    <row r="564" s="22" customFormat="1" ht="15"/>
    <row r="565" s="22" customFormat="1" ht="15"/>
    <row r="566" s="22" customFormat="1" ht="15"/>
    <row r="567" s="22" customFormat="1" ht="15"/>
    <row r="568" s="22" customFormat="1" ht="15"/>
    <row r="569" s="22" customFormat="1" ht="15"/>
    <row r="570" s="22" customFormat="1" ht="15"/>
    <row r="571" s="22" customFormat="1" ht="15"/>
    <row r="572" s="22" customFormat="1" ht="15"/>
    <row r="573" s="22" customFormat="1" ht="15"/>
    <row r="574" s="22" customFormat="1" ht="15"/>
    <row r="575" s="22" customFormat="1" ht="15"/>
    <row r="576" s="22" customFormat="1" ht="15"/>
    <row r="577" s="22" customFormat="1" ht="15"/>
    <row r="578" s="22" customFormat="1" ht="15"/>
    <row r="579" s="22" customFormat="1" ht="15"/>
    <row r="580" s="22" customFormat="1" ht="15"/>
    <row r="581" s="22" customFormat="1" ht="15"/>
    <row r="582" s="22" customFormat="1" ht="15"/>
    <row r="583" s="22" customFormat="1" ht="15"/>
    <row r="584" s="22" customFormat="1" ht="15"/>
    <row r="585" s="22" customFormat="1" ht="15"/>
    <row r="586" s="22" customFormat="1" ht="15"/>
    <row r="587" s="22" customFormat="1" ht="15"/>
    <row r="588" s="22" customFormat="1" ht="15"/>
    <row r="589" s="22" customFormat="1" ht="15"/>
    <row r="590" s="22" customFormat="1" ht="15"/>
    <row r="591" s="22" customFormat="1" ht="15"/>
    <row r="592" s="22" customFormat="1" ht="15"/>
    <row r="593" s="22" customFormat="1" ht="15"/>
    <row r="594" s="22" customFormat="1" ht="15"/>
    <row r="595" s="22" customFormat="1" ht="15"/>
    <row r="596" s="22" customFormat="1" ht="15"/>
    <row r="597" s="22" customFormat="1" ht="15"/>
    <row r="598" s="22" customFormat="1" ht="15"/>
    <row r="599" s="22" customFormat="1" ht="15"/>
    <row r="600" s="22" customFormat="1" ht="15"/>
    <row r="601" s="22" customFormat="1" ht="15"/>
    <row r="602" s="22" customFormat="1" ht="15"/>
    <row r="603" s="22" customFormat="1" ht="15"/>
    <row r="604" s="22" customFormat="1" ht="15"/>
    <row r="605" s="22" customFormat="1" ht="15"/>
    <row r="606" s="22" customFormat="1" ht="15"/>
    <row r="607" s="22" customFormat="1" ht="15"/>
    <row r="608" s="22" customFormat="1" ht="15"/>
    <row r="609" s="22" customFormat="1" ht="15"/>
    <row r="610" s="22" customFormat="1" ht="15.75" thickBot="1"/>
    <row r="611" spans="2:12" s="22" customFormat="1" ht="23.25" thickBot="1">
      <c r="B611" s="287" t="s">
        <v>5</v>
      </c>
      <c r="C611" s="288"/>
      <c r="D611" s="145" t="s">
        <v>6</v>
      </c>
      <c r="E611" s="160" t="s">
        <v>69</v>
      </c>
      <c r="F611" s="161" t="s">
        <v>314</v>
      </c>
      <c r="G611" s="162" t="s">
        <v>0</v>
      </c>
      <c r="H611" s="163" t="s">
        <v>1</v>
      </c>
      <c r="I611" s="163" t="s">
        <v>2</v>
      </c>
      <c r="J611" s="163" t="s">
        <v>3</v>
      </c>
      <c r="K611" s="164" t="s">
        <v>4</v>
      </c>
      <c r="L611" s="165" t="s">
        <v>75</v>
      </c>
    </row>
    <row r="612" spans="2:14" s="23" customFormat="1" ht="28.5" customHeight="1">
      <c r="B612" s="281" t="s">
        <v>13</v>
      </c>
      <c r="C612" s="282"/>
      <c r="D612" s="304">
        <f>1+D530</f>
        <v>35</v>
      </c>
      <c r="E612" s="319" t="s">
        <v>54</v>
      </c>
      <c r="F612" s="10">
        <f>+'Encuesta Ok trabajo bruto 1'!AU$121</f>
        <v>1</v>
      </c>
      <c r="G612" s="11">
        <f>+'Encuesta Ok trabajo bruto 1'!AU$116</f>
        <v>23</v>
      </c>
      <c r="H612" s="11">
        <f>+'Encuesta Ok trabajo bruto 1'!AU$117</f>
        <v>33</v>
      </c>
      <c r="I612" s="11">
        <f>+'Encuesta Ok trabajo bruto 1'!AU$118</f>
        <v>27</v>
      </c>
      <c r="J612" s="11">
        <f>+'Encuesta Ok trabajo bruto 1'!AU$119</f>
        <v>19</v>
      </c>
      <c r="K612" s="116">
        <f>+'Encuesta Ok trabajo bruto 1'!AU$120</f>
        <v>6</v>
      </c>
      <c r="L612" s="119">
        <f>SUM(F612:K612)</f>
        <v>109</v>
      </c>
      <c r="N612" s="21"/>
    </row>
    <row r="613" spans="2:21" s="23" customFormat="1" ht="15.75" thickBot="1">
      <c r="B613" s="283"/>
      <c r="C613" s="284"/>
      <c r="D613" s="301"/>
      <c r="E613" s="320"/>
      <c r="F613" s="149">
        <f aca="true" t="shared" si="41" ref="F613:K613">+F612*1/$L$9</f>
        <v>0.009174311926605505</v>
      </c>
      <c r="G613" s="150">
        <f t="shared" si="41"/>
        <v>0.21100917431192662</v>
      </c>
      <c r="H613" s="150">
        <f t="shared" si="41"/>
        <v>0.30275229357798167</v>
      </c>
      <c r="I613" s="150">
        <f t="shared" si="41"/>
        <v>0.24770642201834864</v>
      </c>
      <c r="J613" s="150">
        <f t="shared" si="41"/>
        <v>0.1743119266055046</v>
      </c>
      <c r="K613" s="151">
        <f t="shared" si="41"/>
        <v>0.05504587155963303</v>
      </c>
      <c r="L613" s="159">
        <f>SUM(F613:K613)</f>
        <v>1</v>
      </c>
      <c r="N613" s="21"/>
      <c r="O613" s="16"/>
      <c r="P613" s="17"/>
      <c r="Q613" s="17"/>
      <c r="R613" s="17"/>
      <c r="S613" s="17"/>
      <c r="T613" s="18"/>
      <c r="U613" s="127"/>
    </row>
    <row r="614" spans="2:14" s="22" customFormat="1" ht="29.25" customHeight="1">
      <c r="B614" s="283"/>
      <c r="C614" s="284"/>
      <c r="D614" s="300">
        <f>1+D612</f>
        <v>36</v>
      </c>
      <c r="E614" s="326" t="s">
        <v>14</v>
      </c>
      <c r="F614" s="25">
        <f>+'Encuesta Ok trabajo bruto 1'!AV$121</f>
        <v>2</v>
      </c>
      <c r="G614" s="31">
        <f>+'Encuesta Ok trabajo bruto 1'!AV$116</f>
        <v>28</v>
      </c>
      <c r="H614" s="31">
        <f>+'Encuesta Ok trabajo bruto 1'!AV$117</f>
        <v>27</v>
      </c>
      <c r="I614" s="31">
        <f>+'Encuesta Ok trabajo bruto 1'!AV$118</f>
        <v>27</v>
      </c>
      <c r="J614" s="31">
        <f>+'Encuesta Ok trabajo bruto 1'!AV$119</f>
        <v>17</v>
      </c>
      <c r="K614" s="142">
        <f>+'Encuesta Ok trabajo bruto 1'!AV$120</f>
        <v>8</v>
      </c>
      <c r="L614" s="131">
        <f>SUM(F614:K614)</f>
        <v>109</v>
      </c>
      <c r="N614" s="21"/>
    </row>
    <row r="615" spans="2:12" s="22" customFormat="1" ht="15.75" thickBot="1">
      <c r="B615" s="285"/>
      <c r="C615" s="286"/>
      <c r="D615" s="301"/>
      <c r="E615" s="320"/>
      <c r="F615" s="149">
        <f aca="true" t="shared" si="42" ref="F615:K615">+F614*1/$L$9</f>
        <v>0.01834862385321101</v>
      </c>
      <c r="G615" s="150">
        <f t="shared" si="42"/>
        <v>0.25688073394495414</v>
      </c>
      <c r="H615" s="150">
        <f t="shared" si="42"/>
        <v>0.24770642201834864</v>
      </c>
      <c r="I615" s="150">
        <f t="shared" si="42"/>
        <v>0.24770642201834864</v>
      </c>
      <c r="J615" s="150">
        <f t="shared" si="42"/>
        <v>0.1559633027522936</v>
      </c>
      <c r="K615" s="151">
        <f t="shared" si="42"/>
        <v>0.07339449541284404</v>
      </c>
      <c r="L615" s="159">
        <f>SUM(F615:K615)</f>
        <v>1</v>
      </c>
    </row>
    <row r="616" s="22" customFormat="1" ht="15"/>
    <row r="617" s="22" customFormat="1" ht="15"/>
    <row r="618" s="22" customFormat="1" ht="15"/>
    <row r="619" s="22" customFormat="1" ht="15"/>
    <row r="620" s="22" customFormat="1" ht="15"/>
    <row r="621" s="22" customFormat="1" ht="15"/>
    <row r="622" s="22" customFormat="1" ht="15"/>
    <row r="623" s="22" customFormat="1" ht="15"/>
    <row r="624" s="22" customFormat="1" ht="15"/>
    <row r="625" s="22" customFormat="1" ht="15"/>
    <row r="626" s="22" customFormat="1" ht="15"/>
    <row r="627" s="22" customFormat="1" ht="15"/>
    <row r="628" s="22" customFormat="1" ht="15"/>
    <row r="629" s="22" customFormat="1" ht="15"/>
    <row r="630" s="22" customFormat="1" ht="15"/>
    <row r="631" s="22" customFormat="1" ht="15"/>
    <row r="632" s="22" customFormat="1" ht="15"/>
    <row r="633" s="22" customFormat="1" ht="15"/>
    <row r="634" s="22" customFormat="1" ht="15"/>
    <row r="635" s="22" customFormat="1" ht="15"/>
    <row r="636" s="22" customFormat="1" ht="15"/>
    <row r="637" s="22" customFormat="1" ht="15"/>
    <row r="638" s="22" customFormat="1" ht="15"/>
    <row r="639" s="22" customFormat="1" ht="15"/>
    <row r="640" s="22" customFormat="1" ht="15"/>
    <row r="641" s="22" customFormat="1" ht="15"/>
    <row r="642" s="22" customFormat="1" ht="15.75" thickBot="1"/>
    <row r="643" spans="2:12" s="22" customFormat="1" ht="23.25" thickBot="1">
      <c r="B643" s="287" t="s">
        <v>5</v>
      </c>
      <c r="C643" s="288"/>
      <c r="D643" s="145" t="s">
        <v>6</v>
      </c>
      <c r="E643" s="160" t="s">
        <v>69</v>
      </c>
      <c r="F643" s="161" t="s">
        <v>314</v>
      </c>
      <c r="G643" s="162" t="s">
        <v>0</v>
      </c>
      <c r="H643" s="163" t="s">
        <v>1</v>
      </c>
      <c r="I643" s="163" t="s">
        <v>2</v>
      </c>
      <c r="J643" s="163" t="s">
        <v>3</v>
      </c>
      <c r="K643" s="164" t="s">
        <v>4</v>
      </c>
      <c r="L643" s="165" t="s">
        <v>75</v>
      </c>
    </row>
    <row r="644" spans="2:22" s="23" customFormat="1" ht="15" customHeight="1">
      <c r="B644" s="281" t="s">
        <v>15</v>
      </c>
      <c r="C644" s="282"/>
      <c r="D644" s="291">
        <f>1+D614</f>
        <v>37</v>
      </c>
      <c r="E644" s="302" t="s">
        <v>55</v>
      </c>
      <c r="F644" s="10">
        <f>+'Encuesta Ok trabajo bruto 1'!AW$121</f>
        <v>2</v>
      </c>
      <c r="G644" s="11">
        <f>+'Encuesta Ok trabajo bruto 1'!AW$116</f>
        <v>12</v>
      </c>
      <c r="H644" s="11">
        <f>+'Encuesta Ok trabajo bruto 1'!AW$117</f>
        <v>34</v>
      </c>
      <c r="I644" s="11">
        <f>+'Encuesta Ok trabajo bruto 1'!AW$118</f>
        <v>25</v>
      </c>
      <c r="J644" s="11">
        <f>+'Encuesta Ok trabajo bruto 1'!AW$119</f>
        <v>26</v>
      </c>
      <c r="K644" s="116">
        <f>+'Encuesta Ok trabajo bruto 1'!AW$120</f>
        <v>10</v>
      </c>
      <c r="L644" s="119">
        <f aca="true" t="shared" si="43" ref="L644:L651">SUM(F644:K644)</f>
        <v>109</v>
      </c>
      <c r="N644" s="21"/>
      <c r="O644" s="22"/>
      <c r="P644" s="22"/>
      <c r="Q644" s="22"/>
      <c r="R644" s="22"/>
      <c r="S644" s="22"/>
      <c r="T644" s="22"/>
      <c r="U644" s="22"/>
      <c r="V644" s="22"/>
    </row>
    <row r="645" spans="2:22" s="23" customFormat="1" ht="15.75" thickBot="1">
      <c r="B645" s="283"/>
      <c r="C645" s="284"/>
      <c r="D645" s="292"/>
      <c r="E645" s="303"/>
      <c r="F645" s="149">
        <f aca="true" t="shared" si="44" ref="F645:K645">+F644*1/$L$9</f>
        <v>0.01834862385321101</v>
      </c>
      <c r="G645" s="150">
        <f t="shared" si="44"/>
        <v>0.11009174311926606</v>
      </c>
      <c r="H645" s="150">
        <f t="shared" si="44"/>
        <v>0.3119266055045872</v>
      </c>
      <c r="I645" s="150">
        <f t="shared" si="44"/>
        <v>0.22935779816513763</v>
      </c>
      <c r="J645" s="150">
        <f t="shared" si="44"/>
        <v>0.23853211009174313</v>
      </c>
      <c r="K645" s="151">
        <f t="shared" si="44"/>
        <v>0.09174311926605505</v>
      </c>
      <c r="L645" s="159">
        <f t="shared" si="43"/>
        <v>1</v>
      </c>
      <c r="N645" s="21"/>
      <c r="O645" s="22"/>
      <c r="P645" s="22"/>
      <c r="Q645" s="22"/>
      <c r="R645" s="22"/>
      <c r="S645" s="22"/>
      <c r="T645" s="22"/>
      <c r="U645" s="22"/>
      <c r="V645" s="22"/>
    </row>
    <row r="646" spans="2:14" s="22" customFormat="1" ht="20.25" customHeight="1">
      <c r="B646" s="283"/>
      <c r="C646" s="284"/>
      <c r="D646" s="327">
        <f>1+D644</f>
        <v>38</v>
      </c>
      <c r="E646" s="329" t="s">
        <v>56</v>
      </c>
      <c r="F646" s="25">
        <f>+'Encuesta Ok trabajo bruto 1'!AX$121</f>
        <v>2</v>
      </c>
      <c r="G646" s="31">
        <f>+'Encuesta Ok trabajo bruto 1'!AX$116</f>
        <v>2</v>
      </c>
      <c r="H646" s="31">
        <f>+'Encuesta Ok trabajo bruto 1'!AX$117</f>
        <v>5</v>
      </c>
      <c r="I646" s="31">
        <f>+'Encuesta Ok trabajo bruto 1'!AX$118</f>
        <v>8</v>
      </c>
      <c r="J646" s="31">
        <f>+'Encuesta Ok trabajo bruto 1'!AX$119</f>
        <v>56</v>
      </c>
      <c r="K646" s="142">
        <f>+'Encuesta Ok trabajo bruto 1'!AX$120</f>
        <v>36</v>
      </c>
      <c r="L646" s="131">
        <f t="shared" si="43"/>
        <v>109</v>
      </c>
      <c r="N646" s="21"/>
    </row>
    <row r="647" spans="2:14" s="22" customFormat="1" ht="20.25" customHeight="1" thickBot="1">
      <c r="B647" s="283"/>
      <c r="C647" s="284"/>
      <c r="D647" s="328"/>
      <c r="E647" s="315"/>
      <c r="F647" s="149">
        <f aca="true" t="shared" si="45" ref="F647:K647">+F646*1/$L$9</f>
        <v>0.01834862385321101</v>
      </c>
      <c r="G647" s="150">
        <f t="shared" si="45"/>
        <v>0.01834862385321101</v>
      </c>
      <c r="H647" s="150">
        <f t="shared" si="45"/>
        <v>0.045871559633027525</v>
      </c>
      <c r="I647" s="150">
        <f t="shared" si="45"/>
        <v>0.07339449541284404</v>
      </c>
      <c r="J647" s="150">
        <f t="shared" si="45"/>
        <v>0.5137614678899083</v>
      </c>
      <c r="K647" s="151">
        <f t="shared" si="45"/>
        <v>0.3302752293577982</v>
      </c>
      <c r="L647" s="159">
        <f t="shared" si="43"/>
        <v>1</v>
      </c>
      <c r="N647" s="21"/>
    </row>
    <row r="648" spans="2:22" s="6" customFormat="1" ht="45" customHeight="1">
      <c r="B648" s="283"/>
      <c r="C648" s="284"/>
      <c r="D648" s="330">
        <f>1+D646</f>
        <v>39</v>
      </c>
      <c r="E648" s="332" t="s">
        <v>60</v>
      </c>
      <c r="F648" s="25">
        <f>+'Encuesta Ok trabajo bruto 1'!AY$121</f>
        <v>4</v>
      </c>
      <c r="G648" s="31">
        <f>+'Encuesta Ok trabajo bruto 1'!AY$116</f>
        <v>14</v>
      </c>
      <c r="H648" s="31">
        <f>+'Encuesta Ok trabajo bruto 1'!AY$117</f>
        <v>38</v>
      </c>
      <c r="I648" s="31">
        <f>+'Encuesta Ok trabajo bruto 1'!AY$118</f>
        <v>17</v>
      </c>
      <c r="J648" s="31">
        <f>+'Encuesta Ok trabajo bruto 1'!AY$119</f>
        <v>24</v>
      </c>
      <c r="K648" s="142">
        <f>+'Encuesta Ok trabajo bruto 1'!AY$120</f>
        <v>12</v>
      </c>
      <c r="L648" s="131">
        <f t="shared" si="43"/>
        <v>109</v>
      </c>
      <c r="N648" s="21"/>
      <c r="O648" s="22"/>
      <c r="P648" s="22"/>
      <c r="Q648" s="22"/>
      <c r="R648" s="22"/>
      <c r="S648" s="22"/>
      <c r="T648" s="22"/>
      <c r="U648" s="22"/>
      <c r="V648" s="22"/>
    </row>
    <row r="649" spans="2:22" s="6" customFormat="1" ht="15.75" thickBot="1">
      <c r="B649" s="283"/>
      <c r="C649" s="284"/>
      <c r="D649" s="331"/>
      <c r="E649" s="333"/>
      <c r="F649" s="149">
        <f aca="true" t="shared" si="46" ref="F649:K649">+F648*1/$L$9</f>
        <v>0.03669724770642202</v>
      </c>
      <c r="G649" s="150">
        <f t="shared" si="46"/>
        <v>0.12844036697247707</v>
      </c>
      <c r="H649" s="150">
        <f t="shared" si="46"/>
        <v>0.3486238532110092</v>
      </c>
      <c r="I649" s="150">
        <f t="shared" si="46"/>
        <v>0.1559633027522936</v>
      </c>
      <c r="J649" s="150">
        <f t="shared" si="46"/>
        <v>0.22018348623853212</v>
      </c>
      <c r="K649" s="151">
        <f t="shared" si="46"/>
        <v>0.11009174311926606</v>
      </c>
      <c r="L649" s="159">
        <f t="shared" si="43"/>
        <v>1</v>
      </c>
      <c r="N649" s="21"/>
      <c r="O649" s="22"/>
      <c r="P649" s="22"/>
      <c r="Q649" s="22"/>
      <c r="R649" s="22"/>
      <c r="S649" s="22"/>
      <c r="T649" s="22"/>
      <c r="U649" s="22"/>
      <c r="V649" s="22"/>
    </row>
    <row r="650" spans="2:14" ht="30.75" customHeight="1">
      <c r="B650" s="283"/>
      <c r="C650" s="284"/>
      <c r="D650" s="334">
        <f>1+D648</f>
        <v>40</v>
      </c>
      <c r="E650" s="336" t="s">
        <v>61</v>
      </c>
      <c r="F650" s="25">
        <f>+'Encuesta Ok trabajo bruto 1'!AZ$121</f>
        <v>4</v>
      </c>
      <c r="G650" s="31">
        <f>+'Encuesta Ok trabajo bruto 1'!AZ$116</f>
        <v>15</v>
      </c>
      <c r="H650" s="31">
        <f>+'Encuesta Ok trabajo bruto 1'!AZ$117</f>
        <v>40</v>
      </c>
      <c r="I650" s="31">
        <f>+'Encuesta Ok trabajo bruto 1'!AZ$118</f>
        <v>31</v>
      </c>
      <c r="J650" s="31">
        <f>+'Encuesta Ok trabajo bruto 1'!AZ$119</f>
        <v>15</v>
      </c>
      <c r="K650" s="142">
        <f>+'Encuesta Ok trabajo bruto 1'!AZ$120</f>
        <v>4</v>
      </c>
      <c r="L650" s="131">
        <f t="shared" si="43"/>
        <v>109</v>
      </c>
      <c r="N650" s="21"/>
    </row>
    <row r="651" spans="2:21" ht="15.75" thickBot="1">
      <c r="B651" s="285"/>
      <c r="C651" s="286"/>
      <c r="D651" s="335"/>
      <c r="E651" s="337"/>
      <c r="F651" s="149">
        <f aca="true" t="shared" si="47" ref="F651:K651">+F650*1/$L$9</f>
        <v>0.03669724770642202</v>
      </c>
      <c r="G651" s="150">
        <f t="shared" si="47"/>
        <v>0.13761467889908258</v>
      </c>
      <c r="H651" s="150">
        <f t="shared" si="47"/>
        <v>0.3669724770642202</v>
      </c>
      <c r="I651" s="150">
        <f t="shared" si="47"/>
        <v>0.28440366972477066</v>
      </c>
      <c r="J651" s="150">
        <f t="shared" si="47"/>
        <v>0.13761467889908258</v>
      </c>
      <c r="K651" s="151">
        <f t="shared" si="47"/>
        <v>0.03669724770642202</v>
      </c>
      <c r="L651" s="159">
        <f t="shared" si="43"/>
        <v>1.0000000000000002</v>
      </c>
      <c r="P651"/>
      <c r="Q651"/>
      <c r="R651"/>
      <c r="S651"/>
      <c r="T651"/>
      <c r="U651"/>
    </row>
    <row r="652" spans="7:21" ht="15">
      <c r="G652"/>
      <c r="H652"/>
      <c r="I652"/>
      <c r="J652"/>
      <c r="K652"/>
      <c r="L652"/>
      <c r="P652"/>
      <c r="Q652"/>
      <c r="R652"/>
      <c r="S652"/>
      <c r="T652"/>
      <c r="U652"/>
    </row>
    <row r="653" spans="7:21" ht="15">
      <c r="G653"/>
      <c r="H653"/>
      <c r="I653"/>
      <c r="J653"/>
      <c r="K653"/>
      <c r="L653"/>
      <c r="P653"/>
      <c r="Q653"/>
      <c r="R653"/>
      <c r="S653"/>
      <c r="T653"/>
      <c r="U653"/>
    </row>
    <row r="654" spans="7:21" ht="15">
      <c r="G654"/>
      <c r="H654"/>
      <c r="I654"/>
      <c r="J654"/>
      <c r="K654"/>
      <c r="L654"/>
      <c r="P654"/>
      <c r="Q654"/>
      <c r="R654"/>
      <c r="S654"/>
      <c r="T654"/>
      <c r="U654"/>
    </row>
    <row r="655" spans="7:21" ht="15">
      <c r="G655"/>
      <c r="H655"/>
      <c r="I655"/>
      <c r="J655"/>
      <c r="K655"/>
      <c r="L655"/>
      <c r="P655"/>
      <c r="Q655"/>
      <c r="R655"/>
      <c r="S655"/>
      <c r="T655"/>
      <c r="U655"/>
    </row>
    <row r="656" spans="7:21" ht="15">
      <c r="G656"/>
      <c r="H656"/>
      <c r="I656"/>
      <c r="J656"/>
      <c r="K656"/>
      <c r="L656"/>
      <c r="P656"/>
      <c r="Q656"/>
      <c r="R656"/>
      <c r="S656"/>
      <c r="T656"/>
      <c r="U656"/>
    </row>
    <row r="657" spans="7:21" ht="15">
      <c r="G657"/>
      <c r="H657"/>
      <c r="I657"/>
      <c r="J657"/>
      <c r="K657"/>
      <c r="L657"/>
      <c r="P657"/>
      <c r="Q657"/>
      <c r="R657"/>
      <c r="S657"/>
      <c r="T657"/>
      <c r="U657"/>
    </row>
    <row r="658" spans="7:21" ht="15">
      <c r="G658"/>
      <c r="H658"/>
      <c r="I658"/>
      <c r="J658"/>
      <c r="K658"/>
      <c r="L658"/>
      <c r="P658"/>
      <c r="Q658"/>
      <c r="R658"/>
      <c r="S658"/>
      <c r="T658"/>
      <c r="U658"/>
    </row>
    <row r="659" spans="7:21" ht="15">
      <c r="G659"/>
      <c r="H659"/>
      <c r="I659"/>
      <c r="J659"/>
      <c r="K659"/>
      <c r="L659"/>
      <c r="P659"/>
      <c r="Q659"/>
      <c r="R659"/>
      <c r="S659"/>
      <c r="T659"/>
      <c r="U659"/>
    </row>
    <row r="660" spans="7:21" ht="15">
      <c r="G660"/>
      <c r="H660"/>
      <c r="I660"/>
      <c r="J660"/>
      <c r="K660"/>
      <c r="L660"/>
      <c r="P660"/>
      <c r="Q660"/>
      <c r="R660"/>
      <c r="S660"/>
      <c r="T660"/>
      <c r="U660"/>
    </row>
    <row r="661" spans="7:21" ht="15">
      <c r="G661"/>
      <c r="H661"/>
      <c r="I661"/>
      <c r="J661"/>
      <c r="K661"/>
      <c r="L661"/>
      <c r="P661"/>
      <c r="Q661"/>
      <c r="R661"/>
      <c r="S661"/>
      <c r="T661"/>
      <c r="U661"/>
    </row>
    <row r="662" spans="7:21" ht="15">
      <c r="G662"/>
      <c r="H662"/>
      <c r="I662"/>
      <c r="J662"/>
      <c r="K662"/>
      <c r="L662"/>
      <c r="P662"/>
      <c r="Q662"/>
      <c r="R662"/>
      <c r="S662"/>
      <c r="T662"/>
      <c r="U662"/>
    </row>
    <row r="663" spans="7:21" ht="15">
      <c r="G663"/>
      <c r="H663"/>
      <c r="I663"/>
      <c r="J663"/>
      <c r="K663"/>
      <c r="L663"/>
      <c r="P663"/>
      <c r="Q663"/>
      <c r="R663"/>
      <c r="S663"/>
      <c r="T663"/>
      <c r="U663"/>
    </row>
    <row r="664" spans="7:21" ht="15">
      <c r="G664"/>
      <c r="H664"/>
      <c r="I664"/>
      <c r="J664"/>
      <c r="K664"/>
      <c r="L664"/>
      <c r="P664"/>
      <c r="Q664"/>
      <c r="R664"/>
      <c r="S664"/>
      <c r="T664"/>
      <c r="U664"/>
    </row>
    <row r="665" spans="7:21" ht="15">
      <c r="G665"/>
      <c r="H665"/>
      <c r="I665"/>
      <c r="J665"/>
      <c r="K665"/>
      <c r="L665"/>
      <c r="P665"/>
      <c r="Q665"/>
      <c r="R665"/>
      <c r="S665"/>
      <c r="T665"/>
      <c r="U665"/>
    </row>
    <row r="666" spans="7:21" ht="15">
      <c r="G666"/>
      <c r="H666"/>
      <c r="I666"/>
      <c r="J666"/>
      <c r="K666"/>
      <c r="L666"/>
      <c r="P666"/>
      <c r="Q666"/>
      <c r="R666"/>
      <c r="S666"/>
      <c r="T666"/>
      <c r="U666"/>
    </row>
    <row r="667" spans="7:21" ht="15">
      <c r="G667"/>
      <c r="H667"/>
      <c r="I667"/>
      <c r="J667"/>
      <c r="K667"/>
      <c r="L667"/>
      <c r="P667"/>
      <c r="Q667"/>
      <c r="R667"/>
      <c r="S667"/>
      <c r="T667"/>
      <c r="U667"/>
    </row>
    <row r="668" spans="7:21" ht="15">
      <c r="G668"/>
      <c r="H668"/>
      <c r="I668"/>
      <c r="J668"/>
      <c r="K668"/>
      <c r="L668"/>
      <c r="P668"/>
      <c r="Q668"/>
      <c r="R668"/>
      <c r="S668"/>
      <c r="T668"/>
      <c r="U668"/>
    </row>
    <row r="669" spans="7:21" ht="15">
      <c r="G669"/>
      <c r="H669"/>
      <c r="I669"/>
      <c r="J669"/>
      <c r="K669"/>
      <c r="L669"/>
      <c r="P669"/>
      <c r="Q669"/>
      <c r="R669"/>
      <c r="S669"/>
      <c r="T669"/>
      <c r="U669"/>
    </row>
    <row r="670" spans="7:21" ht="15">
      <c r="G670"/>
      <c r="H670"/>
      <c r="I670"/>
      <c r="J670"/>
      <c r="K670"/>
      <c r="L670"/>
      <c r="P670"/>
      <c r="Q670"/>
      <c r="R670"/>
      <c r="S670"/>
      <c r="T670"/>
      <c r="U670"/>
    </row>
    <row r="671" spans="7:21" ht="15">
      <c r="G671"/>
      <c r="H671"/>
      <c r="I671"/>
      <c r="J671"/>
      <c r="K671"/>
      <c r="L671"/>
      <c r="P671"/>
      <c r="Q671"/>
      <c r="R671"/>
      <c r="S671"/>
      <c r="T671"/>
      <c r="U671"/>
    </row>
    <row r="672" spans="7:21" ht="15">
      <c r="G672"/>
      <c r="H672"/>
      <c r="I672"/>
      <c r="J672"/>
      <c r="K672"/>
      <c r="L672"/>
      <c r="P672"/>
      <c r="Q672"/>
      <c r="R672"/>
      <c r="S672"/>
      <c r="T672"/>
      <c r="U672"/>
    </row>
    <row r="673" spans="7:21" ht="15">
      <c r="G673"/>
      <c r="H673"/>
      <c r="I673"/>
      <c r="J673"/>
      <c r="K673"/>
      <c r="L673"/>
      <c r="P673"/>
      <c r="Q673"/>
      <c r="R673"/>
      <c r="S673"/>
      <c r="T673"/>
      <c r="U673"/>
    </row>
    <row r="674" spans="7:21" ht="15">
      <c r="G674"/>
      <c r="H674"/>
      <c r="I674"/>
      <c r="J674"/>
      <c r="K674"/>
      <c r="L674"/>
      <c r="P674"/>
      <c r="Q674"/>
      <c r="R674"/>
      <c r="S674"/>
      <c r="T674"/>
      <c r="U674"/>
    </row>
    <row r="675" spans="7:21" ht="15">
      <c r="G675"/>
      <c r="H675"/>
      <c r="I675"/>
      <c r="J675"/>
      <c r="K675"/>
      <c r="L675"/>
      <c r="P675"/>
      <c r="Q675"/>
      <c r="R675"/>
      <c r="S675"/>
      <c r="T675"/>
      <c r="U675"/>
    </row>
    <row r="676" spans="7:21" ht="15">
      <c r="G676"/>
      <c r="H676"/>
      <c r="I676"/>
      <c r="J676"/>
      <c r="K676"/>
      <c r="L676"/>
      <c r="P676"/>
      <c r="Q676"/>
      <c r="R676"/>
      <c r="S676"/>
      <c r="T676"/>
      <c r="U676"/>
    </row>
    <row r="677" spans="7:21" ht="15">
      <c r="G677"/>
      <c r="H677"/>
      <c r="I677"/>
      <c r="J677"/>
      <c r="K677"/>
      <c r="L677"/>
      <c r="P677"/>
      <c r="Q677"/>
      <c r="R677"/>
      <c r="S677"/>
      <c r="T677"/>
      <c r="U677"/>
    </row>
    <row r="678" spans="7:21" ht="15">
      <c r="G678"/>
      <c r="H678"/>
      <c r="I678"/>
      <c r="J678"/>
      <c r="K678"/>
      <c r="L678"/>
      <c r="P678"/>
      <c r="Q678"/>
      <c r="R678"/>
      <c r="S678"/>
      <c r="T678"/>
      <c r="U678"/>
    </row>
    <row r="679" spans="7:21" ht="15">
      <c r="G679"/>
      <c r="H679"/>
      <c r="I679"/>
      <c r="J679"/>
      <c r="K679"/>
      <c r="L679"/>
      <c r="P679"/>
      <c r="Q679"/>
      <c r="R679"/>
      <c r="S679"/>
      <c r="T679"/>
      <c r="U679"/>
    </row>
    <row r="680" spans="7:21" ht="15">
      <c r="G680"/>
      <c r="H680"/>
      <c r="I680"/>
      <c r="J680"/>
      <c r="K680"/>
      <c r="L680"/>
      <c r="P680"/>
      <c r="Q680"/>
      <c r="R680"/>
      <c r="S680"/>
      <c r="T680"/>
      <c r="U680"/>
    </row>
    <row r="681" spans="7:21" ht="15">
      <c r="G681"/>
      <c r="H681"/>
      <c r="I681"/>
      <c r="J681"/>
      <c r="K681"/>
      <c r="L681"/>
      <c r="P681"/>
      <c r="Q681"/>
      <c r="R681"/>
      <c r="S681"/>
      <c r="T681"/>
      <c r="U681"/>
    </row>
    <row r="682" spans="7:21" ht="15">
      <c r="G682"/>
      <c r="H682"/>
      <c r="I682"/>
      <c r="J682"/>
      <c r="K682"/>
      <c r="L682"/>
      <c r="P682"/>
      <c r="Q682"/>
      <c r="R682"/>
      <c r="S682"/>
      <c r="T682"/>
      <c r="U682"/>
    </row>
    <row r="683" spans="7:21" ht="15">
      <c r="G683"/>
      <c r="H683"/>
      <c r="I683"/>
      <c r="J683"/>
      <c r="K683"/>
      <c r="L683"/>
      <c r="P683"/>
      <c r="Q683"/>
      <c r="R683"/>
      <c r="S683"/>
      <c r="T683"/>
      <c r="U683"/>
    </row>
    <row r="684" spans="7:21" ht="15">
      <c r="G684"/>
      <c r="H684"/>
      <c r="I684"/>
      <c r="J684"/>
      <c r="K684"/>
      <c r="L684"/>
      <c r="P684"/>
      <c r="Q684"/>
      <c r="R684"/>
      <c r="S684"/>
      <c r="T684"/>
      <c r="U684"/>
    </row>
    <row r="685" spans="7:21" ht="15">
      <c r="G685"/>
      <c r="H685"/>
      <c r="I685"/>
      <c r="J685"/>
      <c r="K685"/>
      <c r="L685"/>
      <c r="P685"/>
      <c r="Q685"/>
      <c r="R685"/>
      <c r="S685"/>
      <c r="T685"/>
      <c r="U685"/>
    </row>
    <row r="686" spans="7:21" ht="15">
      <c r="G686"/>
      <c r="H686"/>
      <c r="I686"/>
      <c r="J686"/>
      <c r="K686"/>
      <c r="L686"/>
      <c r="P686"/>
      <c r="Q686"/>
      <c r="R686"/>
      <c r="S686"/>
      <c r="T686"/>
      <c r="U686"/>
    </row>
    <row r="687" spans="7:21" ht="15">
      <c r="G687"/>
      <c r="H687"/>
      <c r="I687"/>
      <c r="J687"/>
      <c r="K687"/>
      <c r="L687"/>
      <c r="P687"/>
      <c r="Q687"/>
      <c r="R687"/>
      <c r="S687"/>
      <c r="T687"/>
      <c r="U687"/>
    </row>
    <row r="688" spans="7:21" ht="15">
      <c r="G688"/>
      <c r="H688"/>
      <c r="I688"/>
      <c r="J688"/>
      <c r="K688"/>
      <c r="L688"/>
      <c r="P688"/>
      <c r="Q688"/>
      <c r="R688"/>
      <c r="S688"/>
      <c r="T688"/>
      <c r="U688"/>
    </row>
    <row r="689" spans="7:21" ht="15">
      <c r="G689"/>
      <c r="H689"/>
      <c r="I689"/>
      <c r="J689"/>
      <c r="K689"/>
      <c r="L689"/>
      <c r="P689"/>
      <c r="Q689"/>
      <c r="R689"/>
      <c r="S689"/>
      <c r="T689"/>
      <c r="U689"/>
    </row>
    <row r="690" spans="7:21" ht="15">
      <c r="G690"/>
      <c r="H690"/>
      <c r="I690"/>
      <c r="J690"/>
      <c r="K690"/>
      <c r="L690"/>
      <c r="P690"/>
      <c r="Q690"/>
      <c r="R690"/>
      <c r="S690"/>
      <c r="T690"/>
      <c r="U690"/>
    </row>
    <row r="691" spans="7:21" ht="15">
      <c r="G691"/>
      <c r="H691"/>
      <c r="I691"/>
      <c r="J691"/>
      <c r="K691"/>
      <c r="L691"/>
      <c r="P691"/>
      <c r="Q691"/>
      <c r="R691"/>
      <c r="S691"/>
      <c r="T691"/>
      <c r="U691"/>
    </row>
    <row r="692" spans="7:21" ht="15">
      <c r="G692"/>
      <c r="H692"/>
      <c r="I692"/>
      <c r="J692"/>
      <c r="K692"/>
      <c r="L692"/>
      <c r="P692"/>
      <c r="Q692"/>
      <c r="R692"/>
      <c r="S692"/>
      <c r="T692"/>
      <c r="U692"/>
    </row>
    <row r="693" spans="7:21" ht="15">
      <c r="G693"/>
      <c r="H693"/>
      <c r="I693"/>
      <c r="J693"/>
      <c r="K693"/>
      <c r="L693"/>
      <c r="P693"/>
      <c r="Q693"/>
      <c r="R693"/>
      <c r="S693"/>
      <c r="T693"/>
      <c r="U693"/>
    </row>
    <row r="694" spans="7:21" ht="15">
      <c r="G694"/>
      <c r="H694"/>
      <c r="I694"/>
      <c r="J694"/>
      <c r="K694"/>
      <c r="L694"/>
      <c r="P694"/>
      <c r="Q694"/>
      <c r="R694"/>
      <c r="S694"/>
      <c r="T694"/>
      <c r="U694"/>
    </row>
    <row r="695" spans="7:21" ht="15">
      <c r="G695"/>
      <c r="H695"/>
      <c r="I695"/>
      <c r="J695"/>
      <c r="K695"/>
      <c r="L695"/>
      <c r="P695"/>
      <c r="Q695"/>
      <c r="R695"/>
      <c r="S695"/>
      <c r="T695"/>
      <c r="U695"/>
    </row>
    <row r="696" spans="7:21" ht="15">
      <c r="G696"/>
      <c r="H696"/>
      <c r="I696"/>
      <c r="J696"/>
      <c r="K696"/>
      <c r="L696"/>
      <c r="P696"/>
      <c r="Q696"/>
      <c r="R696"/>
      <c r="S696"/>
      <c r="T696"/>
      <c r="U696"/>
    </row>
    <row r="697" spans="7:21" ht="15">
      <c r="G697"/>
      <c r="H697"/>
      <c r="I697"/>
      <c r="J697"/>
      <c r="K697"/>
      <c r="L697"/>
      <c r="P697"/>
      <c r="Q697"/>
      <c r="R697"/>
      <c r="S697"/>
      <c r="T697"/>
      <c r="U697"/>
    </row>
    <row r="698" spans="7:21" ht="15">
      <c r="G698"/>
      <c r="H698"/>
      <c r="I698"/>
      <c r="J698"/>
      <c r="K698"/>
      <c r="L698"/>
      <c r="P698"/>
      <c r="Q698"/>
      <c r="R698"/>
      <c r="S698"/>
      <c r="T698"/>
      <c r="U698"/>
    </row>
    <row r="699" spans="7:21" ht="15">
      <c r="G699"/>
      <c r="H699"/>
      <c r="I699"/>
      <c r="J699"/>
      <c r="K699"/>
      <c r="L699"/>
      <c r="P699"/>
      <c r="Q699"/>
      <c r="R699"/>
      <c r="S699"/>
      <c r="T699"/>
      <c r="U699"/>
    </row>
    <row r="700" spans="7:21" ht="15">
      <c r="G700"/>
      <c r="H700"/>
      <c r="I700"/>
      <c r="J700"/>
      <c r="K700"/>
      <c r="L700"/>
      <c r="P700"/>
      <c r="Q700"/>
      <c r="R700"/>
      <c r="S700"/>
      <c r="T700"/>
      <c r="U700"/>
    </row>
    <row r="701" spans="7:21" ht="15">
      <c r="G701"/>
      <c r="H701"/>
      <c r="I701"/>
      <c r="J701"/>
      <c r="K701"/>
      <c r="L701"/>
      <c r="P701"/>
      <c r="Q701"/>
      <c r="R701"/>
      <c r="S701"/>
      <c r="T701"/>
      <c r="U701"/>
    </row>
    <row r="702" spans="7:21" ht="15">
      <c r="G702"/>
      <c r="H702"/>
      <c r="I702"/>
      <c r="J702"/>
      <c r="K702"/>
      <c r="L702"/>
      <c r="P702"/>
      <c r="Q702"/>
      <c r="R702"/>
      <c r="S702"/>
      <c r="T702"/>
      <c r="U702"/>
    </row>
    <row r="703" spans="7:21" ht="15">
      <c r="G703"/>
      <c r="H703"/>
      <c r="I703"/>
      <c r="J703"/>
      <c r="K703"/>
      <c r="L703"/>
      <c r="P703"/>
      <c r="Q703"/>
      <c r="R703"/>
      <c r="S703"/>
      <c r="T703"/>
      <c r="U703"/>
    </row>
    <row r="704" spans="7:21" ht="15">
      <c r="G704"/>
      <c r="H704"/>
      <c r="I704"/>
      <c r="J704"/>
      <c r="K704"/>
      <c r="L704"/>
      <c r="P704"/>
      <c r="Q704"/>
      <c r="R704"/>
      <c r="S704"/>
      <c r="T704"/>
      <c r="U704"/>
    </row>
    <row r="705" spans="7:21" ht="15">
      <c r="G705"/>
      <c r="H705"/>
      <c r="I705"/>
      <c r="J705"/>
      <c r="K705"/>
      <c r="L705"/>
      <c r="P705"/>
      <c r="Q705"/>
      <c r="R705"/>
      <c r="S705"/>
      <c r="T705"/>
      <c r="U705"/>
    </row>
    <row r="706" spans="7:21" ht="15">
      <c r="G706"/>
      <c r="H706"/>
      <c r="I706"/>
      <c r="J706"/>
      <c r="K706"/>
      <c r="L706"/>
      <c r="P706"/>
      <c r="Q706"/>
      <c r="R706"/>
      <c r="S706"/>
      <c r="T706"/>
      <c r="U706"/>
    </row>
    <row r="707" spans="7:21" ht="15">
      <c r="G707"/>
      <c r="H707"/>
      <c r="I707"/>
      <c r="J707"/>
      <c r="K707"/>
      <c r="L707"/>
      <c r="P707"/>
      <c r="Q707"/>
      <c r="R707"/>
      <c r="S707"/>
      <c r="T707"/>
      <c r="U707"/>
    </row>
    <row r="708" spans="7:21" ht="15.75" thickBot="1">
      <c r="G708"/>
      <c r="H708"/>
      <c r="I708"/>
      <c r="J708"/>
      <c r="K708"/>
      <c r="L708"/>
      <c r="P708"/>
      <c r="Q708"/>
      <c r="R708"/>
      <c r="S708"/>
      <c r="T708"/>
      <c r="U708"/>
    </row>
    <row r="709" spans="2:21" ht="23.25" thickBot="1">
      <c r="B709" s="287" t="s">
        <v>5</v>
      </c>
      <c r="C709" s="288"/>
      <c r="D709" s="145" t="s">
        <v>6</v>
      </c>
      <c r="E709" s="160" t="s">
        <v>69</v>
      </c>
      <c r="F709" s="161" t="s">
        <v>314</v>
      </c>
      <c r="G709" s="162" t="s">
        <v>0</v>
      </c>
      <c r="H709" s="163" t="s">
        <v>1</v>
      </c>
      <c r="I709" s="163" t="s">
        <v>2</v>
      </c>
      <c r="J709" s="163" t="s">
        <v>3</v>
      </c>
      <c r="K709" s="164" t="s">
        <v>4</v>
      </c>
      <c r="L709" s="165" t="s">
        <v>75</v>
      </c>
      <c r="P709"/>
      <c r="Q709"/>
      <c r="R709"/>
      <c r="S709"/>
      <c r="T709"/>
      <c r="U709"/>
    </row>
    <row r="710" spans="2:14" s="6" customFormat="1" ht="30" customHeight="1">
      <c r="B710" s="281" t="s">
        <v>34</v>
      </c>
      <c r="C710" s="282"/>
      <c r="D710" s="342">
        <f>1+D650</f>
        <v>41</v>
      </c>
      <c r="E710" s="338" t="s">
        <v>67</v>
      </c>
      <c r="F710" s="10">
        <f>+'Encuesta Ok trabajo bruto 1'!BA$121</f>
        <v>8</v>
      </c>
      <c r="G710" s="11">
        <f>+'Encuesta Ok trabajo bruto 1'!BA$116</f>
        <v>16</v>
      </c>
      <c r="H710" s="11">
        <f>+'Encuesta Ok trabajo bruto 1'!BA$117</f>
        <v>21</v>
      </c>
      <c r="I710" s="11">
        <f>+'Encuesta Ok trabajo bruto 1'!BA$118</f>
        <v>25</v>
      </c>
      <c r="J710" s="11">
        <f>+'Encuesta Ok trabajo bruto 1'!BA$119</f>
        <v>31</v>
      </c>
      <c r="K710" s="116">
        <f>+'Encuesta Ok trabajo bruto 1'!BA$120</f>
        <v>8</v>
      </c>
      <c r="L710" s="119">
        <f aca="true" t="shared" si="48" ref="L710:L715">SUM(F710:K710)</f>
        <v>109</v>
      </c>
      <c r="N710" s="21"/>
    </row>
    <row r="711" spans="2:14" s="6" customFormat="1" ht="15.75" thickBot="1">
      <c r="B711" s="283"/>
      <c r="C711" s="284"/>
      <c r="D711" s="331"/>
      <c r="E711" s="339"/>
      <c r="F711" s="149">
        <f aca="true" t="shared" si="49" ref="F711:K711">+F710*1/$L$9</f>
        <v>0.07339449541284404</v>
      </c>
      <c r="G711" s="150">
        <f t="shared" si="49"/>
        <v>0.14678899082568808</v>
      </c>
      <c r="H711" s="150">
        <f t="shared" si="49"/>
        <v>0.1926605504587156</v>
      </c>
      <c r="I711" s="150">
        <f t="shared" si="49"/>
        <v>0.22935779816513763</v>
      </c>
      <c r="J711" s="150">
        <f t="shared" si="49"/>
        <v>0.28440366972477066</v>
      </c>
      <c r="K711" s="151">
        <f t="shared" si="49"/>
        <v>0.07339449541284404</v>
      </c>
      <c r="L711" s="159">
        <f t="shared" si="48"/>
        <v>1</v>
      </c>
      <c r="N711" s="21"/>
    </row>
    <row r="712" spans="2:22" ht="30" customHeight="1">
      <c r="B712" s="283"/>
      <c r="C712" s="284"/>
      <c r="D712" s="343">
        <f>1+D710</f>
        <v>42</v>
      </c>
      <c r="E712" s="340" t="s">
        <v>68</v>
      </c>
      <c r="F712" s="25">
        <f>+'Encuesta Ok trabajo bruto 1'!BB$121</f>
        <v>3</v>
      </c>
      <c r="G712" s="31">
        <f>+'Encuesta Ok trabajo bruto 1'!BB$116</f>
        <v>15</v>
      </c>
      <c r="H712" s="31">
        <f>+'Encuesta Ok trabajo bruto 1'!BB$117</f>
        <v>31</v>
      </c>
      <c r="I712" s="31">
        <f>+'Encuesta Ok trabajo bruto 1'!BB$118</f>
        <v>22</v>
      </c>
      <c r="J712" s="31">
        <f>+'Encuesta Ok trabajo bruto 1'!BB$119</f>
        <v>28</v>
      </c>
      <c r="K712" s="142">
        <f>+'Encuesta Ok trabajo bruto 1'!BB$120</f>
        <v>10</v>
      </c>
      <c r="L712" s="131">
        <f t="shared" si="48"/>
        <v>109</v>
      </c>
      <c r="N712" s="21"/>
      <c r="O712" s="6"/>
      <c r="P712" s="6"/>
      <c r="Q712" s="6"/>
      <c r="R712" s="6"/>
      <c r="S712" s="6"/>
      <c r="T712" s="6"/>
      <c r="U712" s="6"/>
      <c r="V712" s="6"/>
    </row>
    <row r="713" spans="2:22" ht="15.75" thickBot="1">
      <c r="B713" s="283"/>
      <c r="C713" s="284"/>
      <c r="D713" s="344"/>
      <c r="E713" s="341"/>
      <c r="F713" s="149">
        <f aca="true" t="shared" si="50" ref="F713:K713">+F712*1/$L$9</f>
        <v>0.027522935779816515</v>
      </c>
      <c r="G713" s="150">
        <f t="shared" si="50"/>
        <v>0.13761467889908258</v>
      </c>
      <c r="H713" s="150">
        <f t="shared" si="50"/>
        <v>0.28440366972477066</v>
      </c>
      <c r="I713" s="150">
        <f t="shared" si="50"/>
        <v>0.2018348623853211</v>
      </c>
      <c r="J713" s="150">
        <f t="shared" si="50"/>
        <v>0.25688073394495414</v>
      </c>
      <c r="K713" s="151">
        <f t="shared" si="50"/>
        <v>0.09174311926605505</v>
      </c>
      <c r="L713" s="159">
        <f t="shared" si="48"/>
        <v>1</v>
      </c>
      <c r="N713" s="21"/>
      <c r="O713" s="6"/>
      <c r="P713" s="6"/>
      <c r="Q713" s="6"/>
      <c r="R713" s="6"/>
      <c r="S713" s="6"/>
      <c r="T713" s="6"/>
      <c r="U713" s="6"/>
      <c r="V713" s="6"/>
    </row>
    <row r="714" spans="2:14" s="6" customFormat="1" ht="45.75" customHeight="1">
      <c r="B714" s="283"/>
      <c r="C714" s="284"/>
      <c r="D714" s="345">
        <f>1+D712</f>
        <v>43</v>
      </c>
      <c r="E714" s="338" t="s">
        <v>57</v>
      </c>
      <c r="F714" s="25">
        <f>+'Encuesta Ok trabajo bruto 1'!BC$121</f>
        <v>5</v>
      </c>
      <c r="G714" s="31">
        <f>+'Encuesta Ok trabajo bruto 1'!BC$116</f>
        <v>9</v>
      </c>
      <c r="H714" s="31">
        <f>+'Encuesta Ok trabajo bruto 1'!BC$117</f>
        <v>26</v>
      </c>
      <c r="I714" s="31">
        <f>+'Encuesta Ok trabajo bruto 1'!BC$118</f>
        <v>19</v>
      </c>
      <c r="J714" s="31">
        <f>+'Encuesta Ok trabajo bruto 1'!BC$119</f>
        <v>38</v>
      </c>
      <c r="K714" s="142">
        <f>+'Encuesta Ok trabajo bruto 1'!BC$120</f>
        <v>12</v>
      </c>
      <c r="L714" s="131">
        <f t="shared" si="48"/>
        <v>109</v>
      </c>
      <c r="N714" s="21"/>
    </row>
    <row r="715" spans="2:12" s="6" customFormat="1" ht="15.75" thickBot="1">
      <c r="B715" s="285"/>
      <c r="C715" s="286"/>
      <c r="D715" s="346"/>
      <c r="E715" s="339"/>
      <c r="F715" s="149">
        <f aca="true" t="shared" si="51" ref="F715:K715">+F714*1/$L$9</f>
        <v>0.045871559633027525</v>
      </c>
      <c r="G715" s="150">
        <f t="shared" si="51"/>
        <v>0.08256880733944955</v>
      </c>
      <c r="H715" s="150">
        <f t="shared" si="51"/>
        <v>0.23853211009174313</v>
      </c>
      <c r="I715" s="150">
        <f t="shared" si="51"/>
        <v>0.1743119266055046</v>
      </c>
      <c r="J715" s="150">
        <f t="shared" si="51"/>
        <v>0.3486238532110092</v>
      </c>
      <c r="K715" s="151">
        <f t="shared" si="51"/>
        <v>0.11009174311926606</v>
      </c>
      <c r="L715" s="159">
        <f t="shared" si="48"/>
        <v>1</v>
      </c>
    </row>
    <row r="716" s="6" customFormat="1" ht="15"/>
    <row r="717" s="6" customFormat="1" ht="15"/>
    <row r="718" s="6" customFormat="1" ht="15"/>
    <row r="719" s="6" customFormat="1" ht="15"/>
    <row r="720" s="6" customFormat="1" ht="15"/>
    <row r="721" s="6" customFormat="1" ht="15"/>
    <row r="722" s="6" customFormat="1" ht="15"/>
    <row r="723" s="6" customFormat="1" ht="15"/>
    <row r="724" s="6" customFormat="1" ht="15"/>
    <row r="725" s="6" customFormat="1" ht="15"/>
    <row r="726" s="6" customFormat="1" ht="15"/>
    <row r="727" s="6" customFormat="1" ht="15"/>
    <row r="728" s="6" customFormat="1" ht="15"/>
    <row r="729" s="6" customFormat="1" ht="15"/>
    <row r="730" s="6" customFormat="1" ht="15"/>
    <row r="731" s="6" customFormat="1" ht="15"/>
    <row r="732" s="6" customFormat="1" ht="15"/>
    <row r="733" s="6" customFormat="1" ht="15"/>
    <row r="734" s="6" customFormat="1" ht="15"/>
    <row r="735" s="6" customFormat="1" ht="15"/>
    <row r="736" s="6" customFormat="1" ht="15"/>
    <row r="737" s="6" customFormat="1" ht="15"/>
    <row r="738" s="6" customFormat="1" ht="15"/>
    <row r="739" s="6" customFormat="1" ht="15"/>
    <row r="740" s="6" customFormat="1" ht="15"/>
    <row r="741" s="6" customFormat="1" ht="15"/>
    <row r="742" s="6" customFormat="1" ht="15"/>
    <row r="743" s="6" customFormat="1" ht="15"/>
    <row r="744" s="6" customFormat="1" ht="15"/>
    <row r="745" s="6" customFormat="1" ht="15"/>
    <row r="746" s="6" customFormat="1" ht="15"/>
    <row r="747" s="6" customFormat="1" ht="15"/>
    <row r="748" s="6" customFormat="1" ht="15"/>
    <row r="749" s="6" customFormat="1" ht="15"/>
    <row r="750" s="6" customFormat="1" ht="15"/>
    <row r="751" s="6" customFormat="1" ht="15"/>
    <row r="752" s="6" customFormat="1" ht="15"/>
    <row r="753" s="6" customFormat="1" ht="15"/>
    <row r="754" s="6" customFormat="1" ht="15"/>
    <row r="755" s="6" customFormat="1" ht="15"/>
    <row r="756" s="6" customFormat="1" ht="15"/>
    <row r="757" s="6" customFormat="1" ht="15"/>
    <row r="758" s="6" customFormat="1" ht="15"/>
    <row r="759" s="6" customFormat="1" ht="15"/>
    <row r="760" s="6" customFormat="1" ht="15"/>
    <row r="761" s="6" customFormat="1" ht="15"/>
    <row r="762" s="6" customFormat="1" ht="15"/>
    <row r="763" s="6" customFormat="1" ht="15"/>
    <row r="764" s="6" customFormat="1" ht="15"/>
    <row r="765" s="6" customFormat="1" ht="15"/>
    <row r="766" s="6" customFormat="1" ht="15"/>
    <row r="767" s="6" customFormat="1" ht="15"/>
    <row r="768" s="6" customFormat="1" ht="15.75" thickBot="1"/>
    <row r="769" spans="2:12" s="6" customFormat="1" ht="23.25" thickBot="1">
      <c r="B769" s="287" t="s">
        <v>5</v>
      </c>
      <c r="C769" s="288"/>
      <c r="D769" s="145" t="s">
        <v>6</v>
      </c>
      <c r="E769" s="160" t="s">
        <v>69</v>
      </c>
      <c r="F769" s="161" t="s">
        <v>314</v>
      </c>
      <c r="G769" s="162" t="s">
        <v>0</v>
      </c>
      <c r="H769" s="163" t="s">
        <v>1</v>
      </c>
      <c r="I769" s="163" t="s">
        <v>2</v>
      </c>
      <c r="J769" s="163" t="s">
        <v>3</v>
      </c>
      <c r="K769" s="164" t="s">
        <v>4</v>
      </c>
      <c r="L769" s="165" t="s">
        <v>75</v>
      </c>
    </row>
    <row r="770" spans="2:14" ht="30" customHeight="1">
      <c r="B770" s="281" t="s">
        <v>16</v>
      </c>
      <c r="C770" s="282"/>
      <c r="D770" s="342">
        <f>1+D714</f>
        <v>44</v>
      </c>
      <c r="E770" s="338" t="s">
        <v>58</v>
      </c>
      <c r="F770" s="10">
        <f>+'Encuesta Ok trabajo bruto 1'!BD$121</f>
        <v>3</v>
      </c>
      <c r="G770" s="11">
        <f>+'Encuesta Ok trabajo bruto 1'!BD$116</f>
        <v>13</v>
      </c>
      <c r="H770" s="11">
        <f>+'Encuesta Ok trabajo bruto 1'!BD$117</f>
        <v>24</v>
      </c>
      <c r="I770" s="11">
        <f>+'Encuesta Ok trabajo bruto 1'!BD$118</f>
        <v>28</v>
      </c>
      <c r="J770" s="11">
        <f>+'Encuesta Ok trabajo bruto 1'!BD$119</f>
        <v>36</v>
      </c>
      <c r="K770" s="116">
        <f>+'Encuesta Ok trabajo bruto 1'!BD$120</f>
        <v>5</v>
      </c>
      <c r="L770" s="119">
        <f aca="true" t="shared" si="52" ref="L770:L775">SUM(F770:K770)</f>
        <v>109</v>
      </c>
      <c r="N770" s="21"/>
    </row>
    <row r="771" spans="2:25" ht="15.75" thickBot="1">
      <c r="B771" s="283"/>
      <c r="C771" s="284"/>
      <c r="D771" s="331"/>
      <c r="E771" s="339"/>
      <c r="F771" s="149">
        <f aca="true" t="shared" si="53" ref="F771:K771">+F770*1/$L$9</f>
        <v>0.027522935779816515</v>
      </c>
      <c r="G771" s="150">
        <f t="shared" si="53"/>
        <v>0.11926605504587157</v>
      </c>
      <c r="H771" s="150">
        <f t="shared" si="53"/>
        <v>0.22018348623853212</v>
      </c>
      <c r="I771" s="150">
        <f t="shared" si="53"/>
        <v>0.25688073394495414</v>
      </c>
      <c r="J771" s="150">
        <f t="shared" si="53"/>
        <v>0.3302752293577982</v>
      </c>
      <c r="K771" s="151">
        <f t="shared" si="53"/>
        <v>0.045871559633027525</v>
      </c>
      <c r="L771" s="159">
        <f t="shared" si="52"/>
        <v>1</v>
      </c>
      <c r="N771" s="21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30" customHeight="1">
      <c r="B772" s="283"/>
      <c r="C772" s="284"/>
      <c r="D772" s="342">
        <f>1+D770</f>
        <v>45</v>
      </c>
      <c r="E772" s="338" t="s">
        <v>70</v>
      </c>
      <c r="F772" s="10">
        <f>+'Encuesta Ok trabajo bruto 1'!BE$121</f>
        <v>2</v>
      </c>
      <c r="G772" s="11">
        <f>+'Encuesta Ok trabajo bruto 1'!BE$116</f>
        <v>7</v>
      </c>
      <c r="H772" s="11">
        <f>+'Encuesta Ok trabajo bruto 1'!BE$117</f>
        <v>14</v>
      </c>
      <c r="I772" s="11">
        <f>+'Encuesta Ok trabajo bruto 1'!BE$118</f>
        <v>26</v>
      </c>
      <c r="J772" s="11">
        <f>+'Encuesta Ok trabajo bruto 1'!BE$119</f>
        <v>48</v>
      </c>
      <c r="K772" s="116">
        <f>+'Encuesta Ok trabajo bruto 1'!BE$120</f>
        <v>12</v>
      </c>
      <c r="L772" s="119">
        <f t="shared" si="52"/>
        <v>109</v>
      </c>
      <c r="N772" s="21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.75" thickBot="1">
      <c r="B773" s="283"/>
      <c r="C773" s="284"/>
      <c r="D773" s="331"/>
      <c r="E773" s="339"/>
      <c r="F773" s="149">
        <f aca="true" t="shared" si="54" ref="F773:K773">+F772*1/$L$9</f>
        <v>0.01834862385321101</v>
      </c>
      <c r="G773" s="150">
        <f t="shared" si="54"/>
        <v>0.06422018348623854</v>
      </c>
      <c r="H773" s="150">
        <f t="shared" si="54"/>
        <v>0.12844036697247707</v>
      </c>
      <c r="I773" s="150">
        <f t="shared" si="54"/>
        <v>0.23853211009174313</v>
      </c>
      <c r="J773" s="150">
        <f t="shared" si="54"/>
        <v>0.44036697247706424</v>
      </c>
      <c r="K773" s="151">
        <f t="shared" si="54"/>
        <v>0.11009174311926606</v>
      </c>
      <c r="L773" s="159">
        <f t="shared" si="52"/>
        <v>1</v>
      </c>
      <c r="N773" s="21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14" s="6" customFormat="1" ht="30.75" customHeight="1" thickBot="1">
      <c r="B774" s="283"/>
      <c r="C774" s="284"/>
      <c r="D774" s="345">
        <f>1+D772</f>
        <v>46</v>
      </c>
      <c r="E774" s="347" t="s">
        <v>122</v>
      </c>
      <c r="F774" s="166">
        <f>+'Encuesta Ok trabajo bruto 1'!BF$121</f>
        <v>2</v>
      </c>
      <c r="G774" s="167">
        <f>+'Encuesta Ok trabajo bruto 1'!BF$116</f>
        <v>2</v>
      </c>
      <c r="H774" s="167">
        <f>+'Encuesta Ok trabajo bruto 1'!BF$117</f>
        <v>2</v>
      </c>
      <c r="I774" s="167">
        <f>+'Encuesta Ok trabajo bruto 1'!BF$118</f>
        <v>7</v>
      </c>
      <c r="J774" s="167">
        <f>+'Encuesta Ok trabajo bruto 1'!BF$119</f>
        <v>56</v>
      </c>
      <c r="K774" s="168">
        <f>+'Encuesta Ok trabajo bruto 1'!BF$120</f>
        <v>40</v>
      </c>
      <c r="L774" s="169">
        <f t="shared" si="52"/>
        <v>109</v>
      </c>
      <c r="N774" s="21"/>
    </row>
    <row r="775" spans="2:21" s="6" customFormat="1" ht="15.75" thickBot="1">
      <c r="B775" s="285"/>
      <c r="C775" s="286"/>
      <c r="D775" s="346"/>
      <c r="E775" s="339"/>
      <c r="F775" s="149">
        <f aca="true" t="shared" si="55" ref="F775:K775">+F774*1/$L$9</f>
        <v>0.01834862385321101</v>
      </c>
      <c r="G775" s="150">
        <f t="shared" si="55"/>
        <v>0.01834862385321101</v>
      </c>
      <c r="H775" s="150">
        <f t="shared" si="55"/>
        <v>0.01834862385321101</v>
      </c>
      <c r="I775" s="150">
        <f t="shared" si="55"/>
        <v>0.06422018348623854</v>
      </c>
      <c r="J775" s="150">
        <f t="shared" si="55"/>
        <v>0.5137614678899083</v>
      </c>
      <c r="K775" s="151">
        <f t="shared" si="55"/>
        <v>0.3669724770642202</v>
      </c>
      <c r="L775" s="159">
        <f t="shared" si="52"/>
        <v>1</v>
      </c>
      <c r="N775" s="21"/>
      <c r="O775" s="132"/>
      <c r="P775" s="132"/>
      <c r="Q775" s="132"/>
      <c r="R775" s="132"/>
      <c r="S775" s="132"/>
      <c r="T775" s="132"/>
      <c r="U775" s="134"/>
    </row>
    <row r="776" spans="4:20" ht="15">
      <c r="D776" s="6"/>
      <c r="E776" s="6"/>
      <c r="F776" s="6" t="s">
        <v>308</v>
      </c>
      <c r="G776" s="5" t="s">
        <v>309</v>
      </c>
      <c r="H776" s="5" t="s">
        <v>310</v>
      </c>
      <c r="I776" s="5" t="s">
        <v>311</v>
      </c>
      <c r="J776" s="5"/>
      <c r="K776" s="5"/>
      <c r="O776" s="6" t="s">
        <v>308</v>
      </c>
      <c r="P776" s="5" t="s">
        <v>309</v>
      </c>
      <c r="Q776" s="5" t="s">
        <v>310</v>
      </c>
      <c r="R776" s="5" t="s">
        <v>311</v>
      </c>
      <c r="S776" s="5"/>
      <c r="T776" s="5"/>
    </row>
    <row r="777" spans="4:20" ht="15">
      <c r="D777" s="6"/>
      <c r="E777" s="6"/>
      <c r="F777" s="6"/>
      <c r="G777" s="5"/>
      <c r="H777" s="5"/>
      <c r="I777" s="5"/>
      <c r="J777" s="5"/>
      <c r="K777" s="5"/>
      <c r="O777" s="6"/>
      <c r="P777" s="5"/>
      <c r="Q777" s="5"/>
      <c r="R777" s="5"/>
      <c r="S777" s="5"/>
      <c r="T777" s="5"/>
    </row>
    <row r="778" spans="4:20" ht="15">
      <c r="D778" s="6"/>
      <c r="E778" s="6"/>
      <c r="F778" s="6"/>
      <c r="G778" s="5"/>
      <c r="H778" s="5"/>
      <c r="I778" s="5"/>
      <c r="J778" s="5"/>
      <c r="K778" s="5"/>
      <c r="O778" s="6"/>
      <c r="P778" s="5"/>
      <c r="Q778" s="5"/>
      <c r="R778" s="5"/>
      <c r="S778" s="5"/>
      <c r="T778" s="5"/>
    </row>
    <row r="779" spans="4:20" ht="15">
      <c r="D779" s="6"/>
      <c r="E779" s="6"/>
      <c r="F779" s="6"/>
      <c r="G779" s="5"/>
      <c r="H779" s="5"/>
      <c r="I779" s="5"/>
      <c r="J779" s="5"/>
      <c r="K779" s="5"/>
      <c r="O779" s="6"/>
      <c r="P779" s="5"/>
      <c r="Q779" s="5"/>
      <c r="R779" s="5"/>
      <c r="S779" s="5"/>
      <c r="T779" s="5"/>
    </row>
    <row r="780" spans="4:20" ht="15">
      <c r="D780" s="6"/>
      <c r="E780" s="6"/>
      <c r="F780" s="6"/>
      <c r="G780" s="5"/>
      <c r="H780" s="5"/>
      <c r="I780" s="5"/>
      <c r="J780" s="5"/>
      <c r="K780" s="5"/>
      <c r="O780" s="6"/>
      <c r="P780" s="5"/>
      <c r="Q780" s="5"/>
      <c r="R780" s="5"/>
      <c r="S780" s="5"/>
      <c r="T780" s="5"/>
    </row>
    <row r="781" spans="4:20" ht="15">
      <c r="D781" s="6"/>
      <c r="E781" s="6"/>
      <c r="F781" s="6"/>
      <c r="G781" s="5"/>
      <c r="H781" s="5"/>
      <c r="I781" s="5"/>
      <c r="J781" s="5"/>
      <c r="K781" s="5"/>
      <c r="O781" s="6"/>
      <c r="P781" s="5"/>
      <c r="Q781" s="5"/>
      <c r="R781" s="5"/>
      <c r="S781" s="5"/>
      <c r="T781" s="5"/>
    </row>
    <row r="782" spans="4:20" ht="15">
      <c r="D782" s="6"/>
      <c r="E782" s="6"/>
      <c r="F782" s="6"/>
      <c r="G782" s="5"/>
      <c r="H782" s="5"/>
      <c r="I782" s="5"/>
      <c r="J782" s="5"/>
      <c r="K782" s="5"/>
      <c r="O782" s="6"/>
      <c r="P782" s="5"/>
      <c r="Q782" s="5"/>
      <c r="R782" s="5"/>
      <c r="S782" s="5"/>
      <c r="T782" s="5"/>
    </row>
    <row r="783" spans="4:20" ht="15">
      <c r="D783" s="6"/>
      <c r="E783" s="6"/>
      <c r="F783" s="6"/>
      <c r="G783" s="5"/>
      <c r="H783" s="5"/>
      <c r="I783" s="5"/>
      <c r="J783" s="5"/>
      <c r="K783" s="5"/>
      <c r="O783" s="6"/>
      <c r="P783" s="5"/>
      <c r="Q783" s="5"/>
      <c r="R783" s="5"/>
      <c r="S783" s="5"/>
      <c r="T783" s="5"/>
    </row>
    <row r="784" spans="4:20" ht="15">
      <c r="D784" s="6"/>
      <c r="E784" s="6"/>
      <c r="F784" s="6"/>
      <c r="G784" s="5"/>
      <c r="H784" s="5"/>
      <c r="I784" s="5"/>
      <c r="J784" s="5"/>
      <c r="K784" s="5"/>
      <c r="O784" s="6"/>
      <c r="P784" s="5"/>
      <c r="Q784" s="5"/>
      <c r="R784" s="5"/>
      <c r="S784" s="5"/>
      <c r="T784" s="5"/>
    </row>
    <row r="785" spans="4:20" ht="15">
      <c r="D785" s="6"/>
      <c r="E785" s="6"/>
      <c r="F785" s="6"/>
      <c r="G785" s="5"/>
      <c r="H785" s="5"/>
      <c r="I785" s="5"/>
      <c r="J785" s="5"/>
      <c r="K785" s="5"/>
      <c r="O785" s="6"/>
      <c r="P785" s="5"/>
      <c r="Q785" s="5"/>
      <c r="R785" s="5"/>
      <c r="S785" s="5"/>
      <c r="T785" s="5"/>
    </row>
    <row r="786" spans="4:20" ht="15">
      <c r="D786" s="6"/>
      <c r="E786" s="6"/>
      <c r="F786" s="6"/>
      <c r="G786" s="5"/>
      <c r="H786" s="5"/>
      <c r="I786" s="5"/>
      <c r="J786" s="5"/>
      <c r="K786" s="5"/>
      <c r="O786" s="6"/>
      <c r="P786" s="5"/>
      <c r="Q786" s="5"/>
      <c r="R786" s="5"/>
      <c r="S786" s="5"/>
      <c r="T786" s="5"/>
    </row>
    <row r="787" spans="4:20" ht="15">
      <c r="D787" s="6"/>
      <c r="E787" s="6"/>
      <c r="F787" s="6"/>
      <c r="G787" s="5"/>
      <c r="H787" s="5"/>
      <c r="I787" s="5"/>
      <c r="J787" s="5"/>
      <c r="K787" s="5"/>
      <c r="O787" s="6"/>
      <c r="P787" s="5"/>
      <c r="Q787" s="5"/>
      <c r="R787" s="5"/>
      <c r="S787" s="5"/>
      <c r="T787" s="5"/>
    </row>
    <row r="788" spans="4:20" ht="15">
      <c r="D788" s="6"/>
      <c r="E788" s="6"/>
      <c r="F788" s="6"/>
      <c r="G788" s="5"/>
      <c r="H788" s="5"/>
      <c r="I788" s="5"/>
      <c r="J788" s="5"/>
      <c r="K788" s="5"/>
      <c r="O788" s="6"/>
      <c r="P788" s="5"/>
      <c r="Q788" s="5"/>
      <c r="R788" s="5"/>
      <c r="S788" s="5"/>
      <c r="T788" s="5"/>
    </row>
    <row r="789" spans="4:20" ht="15">
      <c r="D789" s="6"/>
      <c r="E789" s="6"/>
      <c r="F789" s="6"/>
      <c r="G789" s="5"/>
      <c r="H789" s="5"/>
      <c r="I789" s="5"/>
      <c r="J789" s="5"/>
      <c r="K789" s="5"/>
      <c r="O789" s="6"/>
      <c r="P789" s="5"/>
      <c r="Q789" s="5"/>
      <c r="R789" s="5"/>
      <c r="S789" s="5"/>
      <c r="T789" s="5"/>
    </row>
    <row r="790" spans="4:20" ht="15">
      <c r="D790" s="6"/>
      <c r="E790" s="6"/>
      <c r="F790" s="6"/>
      <c r="G790" s="5"/>
      <c r="H790" s="5"/>
      <c r="I790" s="5"/>
      <c r="J790" s="5"/>
      <c r="K790" s="5"/>
      <c r="O790" s="6"/>
      <c r="P790" s="5"/>
      <c r="Q790" s="5"/>
      <c r="R790" s="5"/>
      <c r="S790" s="5"/>
      <c r="T790" s="5"/>
    </row>
    <row r="791" spans="4:20" ht="15">
      <c r="D791" s="6"/>
      <c r="E791" s="6"/>
      <c r="F791" s="6"/>
      <c r="G791" s="5"/>
      <c r="H791" s="5"/>
      <c r="I791" s="5"/>
      <c r="J791" s="5"/>
      <c r="K791" s="5"/>
      <c r="O791" s="6"/>
      <c r="P791" s="5"/>
      <c r="Q791" s="5"/>
      <c r="R791" s="5"/>
      <c r="S791" s="5"/>
      <c r="T791" s="5"/>
    </row>
    <row r="792" spans="4:20" ht="15">
      <c r="D792" s="6"/>
      <c r="E792" s="6"/>
      <c r="F792" s="6"/>
      <c r="G792" s="5"/>
      <c r="H792" s="5"/>
      <c r="I792" s="5"/>
      <c r="J792" s="5"/>
      <c r="K792" s="5"/>
      <c r="O792" s="6"/>
      <c r="P792" s="5"/>
      <c r="Q792" s="5"/>
      <c r="R792" s="5"/>
      <c r="S792" s="5"/>
      <c r="T792" s="5"/>
    </row>
    <row r="793" spans="4:20" ht="15">
      <c r="D793" s="6"/>
      <c r="E793" s="6"/>
      <c r="F793" s="6"/>
      <c r="G793" s="5"/>
      <c r="H793" s="5"/>
      <c r="I793" s="5"/>
      <c r="J793" s="5"/>
      <c r="K793" s="5"/>
      <c r="O793" s="6"/>
      <c r="P793" s="5"/>
      <c r="Q793" s="5"/>
      <c r="R793" s="5"/>
      <c r="S793" s="5"/>
      <c r="T793" s="5"/>
    </row>
    <row r="794" spans="4:20" ht="15">
      <c r="D794" s="6"/>
      <c r="E794" s="6"/>
      <c r="F794" s="6"/>
      <c r="G794" s="5"/>
      <c r="H794" s="5"/>
      <c r="I794" s="5"/>
      <c r="J794" s="5"/>
      <c r="K794" s="5"/>
      <c r="O794" s="6"/>
      <c r="P794" s="5"/>
      <c r="Q794" s="5"/>
      <c r="R794" s="5"/>
      <c r="S794" s="5"/>
      <c r="T794" s="5"/>
    </row>
    <row r="795" spans="4:20" ht="15">
      <c r="D795" s="6"/>
      <c r="E795" s="6"/>
      <c r="F795" s="6"/>
      <c r="G795" s="5"/>
      <c r="H795" s="5"/>
      <c r="I795" s="5"/>
      <c r="J795" s="5"/>
      <c r="K795" s="5"/>
      <c r="O795" s="6"/>
      <c r="P795" s="5"/>
      <c r="Q795" s="5"/>
      <c r="R795" s="5"/>
      <c r="S795" s="5"/>
      <c r="T795" s="5"/>
    </row>
    <row r="796" spans="4:20" ht="15">
      <c r="D796" s="6"/>
      <c r="E796" s="6"/>
      <c r="F796" s="6"/>
      <c r="G796" s="5"/>
      <c r="H796" s="5"/>
      <c r="I796" s="5"/>
      <c r="J796" s="5"/>
      <c r="K796" s="5"/>
      <c r="O796" s="6"/>
      <c r="P796" s="5"/>
      <c r="Q796" s="5"/>
      <c r="R796" s="5"/>
      <c r="S796" s="5"/>
      <c r="T796" s="5"/>
    </row>
    <row r="797" spans="4:20" ht="15">
      <c r="D797" s="6"/>
      <c r="E797" s="6"/>
      <c r="F797" s="6"/>
      <c r="G797" s="5"/>
      <c r="H797" s="5"/>
      <c r="I797" s="5"/>
      <c r="J797" s="5"/>
      <c r="K797" s="5"/>
      <c r="O797" s="6"/>
      <c r="P797" s="5"/>
      <c r="Q797" s="5"/>
      <c r="R797" s="5"/>
      <c r="S797" s="5"/>
      <c r="T797" s="5"/>
    </row>
    <row r="798" spans="4:20" ht="15">
      <c r="D798" s="6"/>
      <c r="E798" s="6"/>
      <c r="F798" s="6"/>
      <c r="G798" s="5"/>
      <c r="H798" s="5"/>
      <c r="I798" s="5"/>
      <c r="J798" s="5"/>
      <c r="K798" s="5"/>
      <c r="O798" s="6"/>
      <c r="P798" s="5"/>
      <c r="Q798" s="5"/>
      <c r="R798" s="5"/>
      <c r="S798" s="5"/>
      <c r="T798" s="5"/>
    </row>
    <row r="799" spans="4:20" ht="15">
      <c r="D799" s="6"/>
      <c r="E799" s="6"/>
      <c r="F799" s="6"/>
      <c r="G799" s="5"/>
      <c r="H799" s="5"/>
      <c r="I799" s="5"/>
      <c r="J799" s="5"/>
      <c r="K799" s="5"/>
      <c r="O799" s="6"/>
      <c r="P799" s="5"/>
      <c r="Q799" s="5"/>
      <c r="R799" s="5"/>
      <c r="S799" s="5"/>
      <c r="T799" s="5"/>
    </row>
    <row r="800" spans="4:20" ht="15">
      <c r="D800" s="6"/>
      <c r="E800" s="6"/>
      <c r="F800" s="6"/>
      <c r="G800" s="5"/>
      <c r="H800" s="5"/>
      <c r="I800" s="5"/>
      <c r="J800" s="5"/>
      <c r="K800" s="5"/>
      <c r="O800" s="6"/>
      <c r="P800" s="5"/>
      <c r="Q800" s="5"/>
      <c r="R800" s="5"/>
      <c r="S800" s="5"/>
      <c r="T800" s="5"/>
    </row>
    <row r="801" spans="4:20" ht="15">
      <c r="D801" s="6"/>
      <c r="E801" s="6"/>
      <c r="F801" s="6"/>
      <c r="G801" s="5"/>
      <c r="H801" s="5"/>
      <c r="I801" s="5"/>
      <c r="J801" s="5"/>
      <c r="K801" s="5"/>
      <c r="O801" s="6"/>
      <c r="P801" s="5"/>
      <c r="Q801" s="5"/>
      <c r="R801" s="5"/>
      <c r="S801" s="5"/>
      <c r="T801" s="5"/>
    </row>
    <row r="802" spans="4:20" ht="15">
      <c r="D802" s="6"/>
      <c r="E802" s="6"/>
      <c r="F802" s="6"/>
      <c r="G802" s="5"/>
      <c r="H802" s="5"/>
      <c r="I802" s="5"/>
      <c r="J802" s="5"/>
      <c r="K802" s="5"/>
      <c r="O802" s="6"/>
      <c r="P802" s="5"/>
      <c r="Q802" s="5"/>
      <c r="R802" s="5"/>
      <c r="S802" s="5"/>
      <c r="T802" s="5"/>
    </row>
    <row r="803" spans="4:20" ht="15">
      <c r="D803" s="6"/>
      <c r="E803" s="6"/>
      <c r="F803" s="6"/>
      <c r="G803" s="5"/>
      <c r="H803" s="5"/>
      <c r="I803" s="5"/>
      <c r="J803" s="5"/>
      <c r="K803" s="5"/>
      <c r="O803" s="6"/>
      <c r="P803" s="5"/>
      <c r="Q803" s="5"/>
      <c r="R803" s="5"/>
      <c r="S803" s="5"/>
      <c r="T803" s="5"/>
    </row>
    <row r="804" spans="4:20" ht="15">
      <c r="D804" s="6"/>
      <c r="E804" s="6"/>
      <c r="F804" s="6"/>
      <c r="G804" s="5"/>
      <c r="H804" s="5"/>
      <c r="I804" s="5"/>
      <c r="J804" s="5"/>
      <c r="K804" s="5"/>
      <c r="O804" s="6"/>
      <c r="P804" s="5"/>
      <c r="Q804" s="5"/>
      <c r="R804" s="5"/>
      <c r="S804" s="5"/>
      <c r="T804" s="5"/>
    </row>
    <row r="805" spans="4:20" ht="15">
      <c r="D805" s="6"/>
      <c r="E805" s="6"/>
      <c r="F805" s="6"/>
      <c r="G805" s="5"/>
      <c r="H805" s="5"/>
      <c r="I805" s="5"/>
      <c r="J805" s="5"/>
      <c r="K805" s="5"/>
      <c r="O805" s="6"/>
      <c r="P805" s="5"/>
      <c r="Q805" s="5"/>
      <c r="R805" s="5"/>
      <c r="S805" s="5"/>
      <c r="T805" s="5"/>
    </row>
    <row r="806" spans="4:20" ht="15">
      <c r="D806" s="6"/>
      <c r="E806" s="6"/>
      <c r="F806" s="6"/>
      <c r="G806" s="5"/>
      <c r="H806" s="5"/>
      <c r="I806" s="5"/>
      <c r="J806" s="5"/>
      <c r="K806" s="5"/>
      <c r="O806" s="6"/>
      <c r="P806" s="5"/>
      <c r="Q806" s="5"/>
      <c r="R806" s="5"/>
      <c r="S806" s="5"/>
      <c r="T806" s="5"/>
    </row>
    <row r="807" spans="4:20" ht="15">
      <c r="D807" s="6"/>
      <c r="E807" s="6"/>
      <c r="F807" s="6"/>
      <c r="G807" s="5"/>
      <c r="H807" s="5"/>
      <c r="I807" s="5"/>
      <c r="J807" s="5"/>
      <c r="K807" s="5"/>
      <c r="O807" s="6"/>
      <c r="P807" s="5"/>
      <c r="Q807" s="5"/>
      <c r="R807" s="5"/>
      <c r="S807" s="5"/>
      <c r="T807" s="5"/>
    </row>
    <row r="808" spans="4:20" ht="15">
      <c r="D808" s="6"/>
      <c r="E808" s="6"/>
      <c r="F808" s="6"/>
      <c r="G808" s="5"/>
      <c r="H808" s="5"/>
      <c r="I808" s="5"/>
      <c r="J808" s="5"/>
      <c r="K808" s="5"/>
      <c r="O808" s="6"/>
      <c r="P808" s="5"/>
      <c r="Q808" s="5"/>
      <c r="R808" s="5"/>
      <c r="S808" s="5"/>
      <c r="T808" s="5"/>
    </row>
    <row r="809" spans="4:20" ht="15">
      <c r="D809" s="6"/>
      <c r="E809" s="6"/>
      <c r="F809" s="6"/>
      <c r="G809" s="5"/>
      <c r="H809" s="5"/>
      <c r="I809" s="5"/>
      <c r="J809" s="5"/>
      <c r="K809" s="5"/>
      <c r="O809" s="6"/>
      <c r="P809" s="5"/>
      <c r="Q809" s="5"/>
      <c r="R809" s="5"/>
      <c r="S809" s="5"/>
      <c r="T809" s="5"/>
    </row>
    <row r="810" spans="4:20" ht="15">
      <c r="D810" s="6"/>
      <c r="E810" s="6"/>
      <c r="F810" s="6"/>
      <c r="G810" s="5"/>
      <c r="H810" s="5"/>
      <c r="I810" s="5"/>
      <c r="J810" s="5"/>
      <c r="K810" s="5"/>
      <c r="O810" s="6"/>
      <c r="P810" s="5"/>
      <c r="Q810" s="5"/>
      <c r="R810" s="5"/>
      <c r="S810" s="5"/>
      <c r="T810" s="5"/>
    </row>
    <row r="811" spans="4:20" ht="15">
      <c r="D811" s="6"/>
      <c r="E811" s="6"/>
      <c r="F811" s="6"/>
      <c r="G811" s="5"/>
      <c r="H811" s="5"/>
      <c r="I811" s="5"/>
      <c r="J811" s="5"/>
      <c r="K811" s="5"/>
      <c r="O811" s="6"/>
      <c r="P811" s="5"/>
      <c r="Q811" s="5"/>
      <c r="R811" s="5"/>
      <c r="S811" s="5"/>
      <c r="T811" s="5"/>
    </row>
    <row r="812" spans="4:20" ht="15">
      <c r="D812" s="6"/>
      <c r="E812" s="6"/>
      <c r="F812" s="6"/>
      <c r="G812" s="5"/>
      <c r="H812" s="5"/>
      <c r="I812" s="5"/>
      <c r="J812" s="5"/>
      <c r="K812" s="5"/>
      <c r="O812" s="6"/>
      <c r="P812" s="5"/>
      <c r="Q812" s="5"/>
      <c r="R812" s="5"/>
      <c r="S812" s="5"/>
      <c r="T812" s="5"/>
    </row>
    <row r="813" spans="4:20" ht="15">
      <c r="D813" s="6"/>
      <c r="E813" s="6"/>
      <c r="F813" s="6"/>
      <c r="G813" s="5"/>
      <c r="H813" s="5"/>
      <c r="I813" s="5"/>
      <c r="J813" s="5"/>
      <c r="K813" s="5"/>
      <c r="O813" s="6"/>
      <c r="P813" s="5"/>
      <c r="Q813" s="5"/>
      <c r="R813" s="5"/>
      <c r="S813" s="5"/>
      <c r="T813" s="5"/>
    </row>
    <row r="814" spans="4:20" ht="15">
      <c r="D814" s="6"/>
      <c r="E814" s="6"/>
      <c r="F814" s="6"/>
      <c r="G814" s="5"/>
      <c r="H814" s="5"/>
      <c r="I814" s="5"/>
      <c r="J814" s="5"/>
      <c r="K814" s="5"/>
      <c r="O814" s="6"/>
      <c r="P814" s="5"/>
      <c r="Q814" s="5"/>
      <c r="R814" s="5"/>
      <c r="S814" s="5"/>
      <c r="T814" s="5"/>
    </row>
    <row r="815" spans="4:20" ht="15">
      <c r="D815" s="6"/>
      <c r="E815" s="6"/>
      <c r="F815" s="6"/>
      <c r="G815" s="5"/>
      <c r="H815" s="5"/>
      <c r="I815" s="5"/>
      <c r="J815" s="5"/>
      <c r="K815" s="5"/>
      <c r="O815" s="6"/>
      <c r="P815" s="5"/>
      <c r="Q815" s="5"/>
      <c r="R815" s="5"/>
      <c r="S815" s="5"/>
      <c r="T815" s="5"/>
    </row>
    <row r="816" spans="4:20" ht="15">
      <c r="D816" s="6"/>
      <c r="E816" s="6"/>
      <c r="F816" s="6"/>
      <c r="G816" s="5"/>
      <c r="H816" s="5"/>
      <c r="I816" s="5"/>
      <c r="J816" s="5"/>
      <c r="K816" s="5"/>
      <c r="O816" s="6"/>
      <c r="P816" s="5"/>
      <c r="Q816" s="5"/>
      <c r="R816" s="5"/>
      <c r="S816" s="5"/>
      <c r="T816" s="5"/>
    </row>
    <row r="817" spans="4:20" ht="15">
      <c r="D817" s="6"/>
      <c r="E817" s="6"/>
      <c r="F817" s="6"/>
      <c r="G817" s="5"/>
      <c r="H817" s="5"/>
      <c r="I817" s="5"/>
      <c r="J817" s="5"/>
      <c r="K817" s="5"/>
      <c r="O817" s="6"/>
      <c r="P817" s="5"/>
      <c r="Q817" s="5"/>
      <c r="R817" s="5"/>
      <c r="S817" s="5"/>
      <c r="T817" s="5"/>
    </row>
    <row r="818" spans="4:20" ht="15">
      <c r="D818" s="6"/>
      <c r="E818" s="6"/>
      <c r="F818" s="6"/>
      <c r="G818" s="5"/>
      <c r="H818" s="5"/>
      <c r="I818" s="5"/>
      <c r="J818" s="5"/>
      <c r="K818" s="5"/>
      <c r="O818" s="6"/>
      <c r="P818" s="5"/>
      <c r="Q818" s="5"/>
      <c r="R818" s="5"/>
      <c r="S818" s="5"/>
      <c r="T818" s="5"/>
    </row>
    <row r="819" spans="4:20" ht="15">
      <c r="D819" s="6"/>
      <c r="E819" s="6"/>
      <c r="F819" s="6"/>
      <c r="G819" s="5"/>
      <c r="H819" s="5"/>
      <c r="I819" s="5"/>
      <c r="J819" s="5"/>
      <c r="K819" s="5"/>
      <c r="O819" s="6"/>
      <c r="P819" s="5"/>
      <c r="Q819" s="5"/>
      <c r="R819" s="5"/>
      <c r="S819" s="5"/>
      <c r="T819" s="5"/>
    </row>
    <row r="820" spans="4:20" ht="15">
      <c r="D820" s="6"/>
      <c r="E820" s="6"/>
      <c r="F820" s="6"/>
      <c r="G820" s="5"/>
      <c r="H820" s="5"/>
      <c r="I820" s="5"/>
      <c r="J820" s="5"/>
      <c r="K820" s="5"/>
      <c r="O820" s="6"/>
      <c r="P820" s="5"/>
      <c r="Q820" s="5"/>
      <c r="R820" s="5"/>
      <c r="S820" s="5"/>
      <c r="T820" s="5"/>
    </row>
    <row r="821" spans="4:20" ht="15">
      <c r="D821" s="6"/>
      <c r="E821" s="6"/>
      <c r="F821" s="6"/>
      <c r="G821" s="5"/>
      <c r="H821" s="5"/>
      <c r="I821" s="5"/>
      <c r="J821" s="5"/>
      <c r="K821" s="5"/>
      <c r="O821" s="6"/>
      <c r="P821" s="5"/>
      <c r="Q821" s="5"/>
      <c r="R821" s="5"/>
      <c r="S821" s="5"/>
      <c r="T821" s="5"/>
    </row>
    <row r="822" spans="4:20" ht="15">
      <c r="D822" s="6"/>
      <c r="E822" s="6"/>
      <c r="F822" s="6"/>
      <c r="G822" s="5"/>
      <c r="H822" s="5"/>
      <c r="I822" s="5"/>
      <c r="J822" s="5"/>
      <c r="K822" s="5"/>
      <c r="O822" s="6"/>
      <c r="P822" s="5"/>
      <c r="Q822" s="5"/>
      <c r="R822" s="5"/>
      <c r="S822" s="5"/>
      <c r="T822" s="5"/>
    </row>
    <row r="823" spans="4:20" ht="15">
      <c r="D823" s="6"/>
      <c r="E823" s="6"/>
      <c r="F823" s="6"/>
      <c r="G823" s="5"/>
      <c r="H823" s="5"/>
      <c r="I823" s="5"/>
      <c r="J823" s="5"/>
      <c r="K823" s="5"/>
      <c r="O823" s="6"/>
      <c r="P823" s="5"/>
      <c r="Q823" s="5"/>
      <c r="R823" s="5"/>
      <c r="S823" s="5"/>
      <c r="T823" s="5"/>
    </row>
    <row r="824" spans="4:20" ht="15">
      <c r="D824" s="6"/>
      <c r="E824" s="6"/>
      <c r="F824" s="6"/>
      <c r="G824" s="5"/>
      <c r="H824" s="5"/>
      <c r="I824" s="5"/>
      <c r="J824" s="5"/>
      <c r="K824" s="5"/>
      <c r="O824" s="6"/>
      <c r="P824" s="5"/>
      <c r="Q824" s="5"/>
      <c r="R824" s="5"/>
      <c r="S824" s="5"/>
      <c r="T824" s="5"/>
    </row>
    <row r="825" spans="4:20" ht="15">
      <c r="D825" s="6"/>
      <c r="E825" s="6"/>
      <c r="F825" s="6"/>
      <c r="G825" s="5"/>
      <c r="H825" s="5"/>
      <c r="I825" s="5"/>
      <c r="J825" s="5"/>
      <c r="K825" s="5"/>
      <c r="O825" s="6"/>
      <c r="P825" s="5"/>
      <c r="Q825" s="5"/>
      <c r="R825" s="5"/>
      <c r="S825" s="5"/>
      <c r="T825" s="5"/>
    </row>
    <row r="826" spans="4:20" ht="15">
      <c r="D826" s="6"/>
      <c r="E826" s="6"/>
      <c r="F826" s="6"/>
      <c r="G826" s="5"/>
      <c r="H826" s="5"/>
      <c r="I826" s="5"/>
      <c r="J826" s="5"/>
      <c r="K826" s="5"/>
      <c r="O826" s="6"/>
      <c r="P826" s="5"/>
      <c r="Q826" s="5"/>
      <c r="R826" s="5"/>
      <c r="S826" s="5"/>
      <c r="T826" s="5"/>
    </row>
    <row r="827" spans="4:20" ht="15">
      <c r="D827" s="6"/>
      <c r="E827" s="6"/>
      <c r="F827" s="6"/>
      <c r="G827" s="5"/>
      <c r="H827" s="5"/>
      <c r="I827" s="5"/>
      <c r="J827" s="5"/>
      <c r="K827" s="5"/>
      <c r="O827" s="6"/>
      <c r="P827" s="5"/>
      <c r="Q827" s="5"/>
      <c r="R827" s="5"/>
      <c r="S827" s="5"/>
      <c r="T827" s="5"/>
    </row>
    <row r="828" spans="4:20" ht="15">
      <c r="D828" s="6"/>
      <c r="E828" s="6"/>
      <c r="F828" s="6"/>
      <c r="G828" s="5"/>
      <c r="H828" s="5"/>
      <c r="I828" s="5"/>
      <c r="J828" s="5"/>
      <c r="K828" s="5"/>
      <c r="O828" s="6"/>
      <c r="P828" s="5"/>
      <c r="Q828" s="5"/>
      <c r="R828" s="5"/>
      <c r="S828" s="5"/>
      <c r="T828" s="5"/>
    </row>
    <row r="829" spans="4:20" ht="15">
      <c r="D829" s="6"/>
      <c r="E829" s="6"/>
      <c r="F829" s="6"/>
      <c r="G829" s="5"/>
      <c r="H829" s="5"/>
      <c r="I829" s="5"/>
      <c r="J829" s="5"/>
      <c r="K829" s="5"/>
      <c r="O829" s="6"/>
      <c r="P829" s="5"/>
      <c r="Q829" s="5"/>
      <c r="R829" s="5"/>
      <c r="S829" s="5"/>
      <c r="T829" s="5"/>
    </row>
    <row r="830" spans="4:20" ht="15">
      <c r="D830" s="6"/>
      <c r="E830" s="6"/>
      <c r="F830" s="6"/>
      <c r="G830" s="5"/>
      <c r="H830" s="5"/>
      <c r="I830" s="5"/>
      <c r="J830" s="5"/>
      <c r="K830" s="5"/>
      <c r="O830" s="6"/>
      <c r="P830" s="5"/>
      <c r="Q830" s="5"/>
      <c r="R830" s="5"/>
      <c r="S830" s="5"/>
      <c r="T830" s="5"/>
    </row>
    <row r="831" spans="4:20" ht="15">
      <c r="D831" s="6"/>
      <c r="E831" s="6"/>
      <c r="F831" s="6"/>
      <c r="G831" s="5"/>
      <c r="H831" s="5"/>
      <c r="I831" s="5"/>
      <c r="J831" s="5"/>
      <c r="K831" s="5"/>
      <c r="O831" s="6"/>
      <c r="P831" s="5"/>
      <c r="Q831" s="5"/>
      <c r="R831" s="5"/>
      <c r="S831" s="5"/>
      <c r="T831" s="5"/>
    </row>
    <row r="832" spans="4:20" ht="15">
      <c r="D832" s="6"/>
      <c r="E832" s="6"/>
      <c r="F832" s="6"/>
      <c r="G832" s="5"/>
      <c r="H832" s="5"/>
      <c r="I832" s="5"/>
      <c r="J832" s="5"/>
      <c r="K832" s="5"/>
      <c r="O832" s="6"/>
      <c r="P832" s="5"/>
      <c r="Q832" s="5"/>
      <c r="R832" s="5"/>
      <c r="S832" s="5"/>
      <c r="T832" s="5"/>
    </row>
    <row r="833" spans="4:20" ht="29.25" thickBot="1">
      <c r="D833" s="6"/>
      <c r="E833" s="6"/>
      <c r="F833" s="6"/>
      <c r="G833" s="24" t="s">
        <v>319</v>
      </c>
      <c r="H833" s="115" t="s">
        <v>318</v>
      </c>
      <c r="I833" s="115" t="s">
        <v>317</v>
      </c>
      <c r="J833" s="115" t="s">
        <v>316</v>
      </c>
      <c r="K833" s="115"/>
      <c r="L833" s="118"/>
      <c r="M833" s="121">
        <f>SUM(G833:L833)</f>
        <v>0</v>
      </c>
      <c r="O833" s="6"/>
      <c r="P833" s="5"/>
      <c r="Q833" s="5"/>
      <c r="R833" s="5"/>
      <c r="S833" s="5"/>
      <c r="T833" s="5"/>
    </row>
    <row r="834" spans="2:21" ht="15.75" thickBot="1">
      <c r="B834" s="170" t="s">
        <v>315</v>
      </c>
      <c r="C834" s="36"/>
      <c r="D834" s="1"/>
      <c r="E834" s="1"/>
      <c r="G834" s="24"/>
      <c r="H834" s="115"/>
      <c r="I834" s="115"/>
      <c r="J834" s="115"/>
      <c r="K834" s="115"/>
      <c r="L834" s="118"/>
      <c r="M834" s="121">
        <f>SUM(G834:L834)</f>
        <v>0</v>
      </c>
      <c r="O834" s="24"/>
      <c r="P834" s="115"/>
      <c r="Q834" s="115"/>
      <c r="R834" s="115"/>
      <c r="S834" s="115"/>
      <c r="T834" s="118"/>
      <c r="U834" s="121">
        <f>SUM(O834:T834)</f>
        <v>0</v>
      </c>
    </row>
    <row r="835" spans="2:20" ht="15.75">
      <c r="B835" s="35"/>
      <c r="C835" s="36"/>
      <c r="D835" s="1"/>
      <c r="E835" s="1"/>
      <c r="F835" s="1"/>
      <c r="J835" s="5"/>
      <c r="K835" s="5"/>
      <c r="O835" s="1"/>
      <c r="S835" s="5"/>
      <c r="T835" s="5"/>
    </row>
    <row r="836" spans="7:21" ht="15">
      <c r="G836"/>
      <c r="H836"/>
      <c r="I836"/>
      <c r="J836"/>
      <c r="K836"/>
      <c r="L836"/>
      <c r="P836"/>
      <c r="Q836"/>
      <c r="R836"/>
      <c r="S836"/>
      <c r="T836"/>
      <c r="U836"/>
    </row>
    <row r="837" spans="7:21" ht="15">
      <c r="G837"/>
      <c r="H837"/>
      <c r="I837"/>
      <c r="J837"/>
      <c r="K837"/>
      <c r="L837"/>
      <c r="P837"/>
      <c r="Q837"/>
      <c r="R837"/>
      <c r="S837"/>
      <c r="T837"/>
      <c r="U837"/>
    </row>
    <row r="838" spans="7:21" ht="15">
      <c r="G838"/>
      <c r="H838"/>
      <c r="I838"/>
      <c r="J838"/>
      <c r="K838"/>
      <c r="L838"/>
      <c r="P838"/>
      <c r="Q838"/>
      <c r="R838"/>
      <c r="S838"/>
      <c r="T838"/>
      <c r="U838"/>
    </row>
    <row r="839" spans="7:21" ht="15">
      <c r="G839"/>
      <c r="H839"/>
      <c r="I839"/>
      <c r="J839"/>
      <c r="K839"/>
      <c r="L839"/>
      <c r="P839"/>
      <c r="Q839"/>
      <c r="R839"/>
      <c r="S839"/>
      <c r="T839"/>
      <c r="U839"/>
    </row>
    <row r="840" spans="7:21" ht="15">
      <c r="G840"/>
      <c r="H840"/>
      <c r="I840"/>
      <c r="J840"/>
      <c r="K840"/>
      <c r="L840"/>
      <c r="P840"/>
      <c r="Q840"/>
      <c r="R840"/>
      <c r="S840"/>
      <c r="T840"/>
      <c r="U840"/>
    </row>
    <row r="841" spans="7:21" ht="15">
      <c r="G841"/>
      <c r="H841"/>
      <c r="I841"/>
      <c r="J841"/>
      <c r="K841"/>
      <c r="L841"/>
      <c r="P841"/>
      <c r="Q841"/>
      <c r="R841"/>
      <c r="S841"/>
      <c r="T841"/>
      <c r="U841"/>
    </row>
    <row r="842" spans="7:21" ht="15">
      <c r="G842"/>
      <c r="H842"/>
      <c r="I842"/>
      <c r="J842"/>
      <c r="K842"/>
      <c r="L842"/>
      <c r="P842"/>
      <c r="Q842"/>
      <c r="R842"/>
      <c r="S842"/>
      <c r="T842"/>
      <c r="U842"/>
    </row>
    <row r="843" spans="7:21" ht="15">
      <c r="G843"/>
      <c r="H843"/>
      <c r="I843"/>
      <c r="J843"/>
      <c r="K843"/>
      <c r="L843"/>
      <c r="P843"/>
      <c r="Q843"/>
      <c r="R843"/>
      <c r="S843"/>
      <c r="T843"/>
      <c r="U843"/>
    </row>
    <row r="844" spans="7:21" ht="15">
      <c r="G844"/>
      <c r="H844"/>
      <c r="I844"/>
      <c r="J844"/>
      <c r="K844"/>
      <c r="L844"/>
      <c r="P844"/>
      <c r="Q844"/>
      <c r="R844"/>
      <c r="S844"/>
      <c r="T844"/>
      <c r="U844"/>
    </row>
    <row r="845" spans="7:21" ht="15">
      <c r="G845"/>
      <c r="H845"/>
      <c r="I845"/>
      <c r="J845"/>
      <c r="K845"/>
      <c r="L845"/>
      <c r="P845"/>
      <c r="Q845"/>
      <c r="R845"/>
      <c r="S845"/>
      <c r="T845"/>
      <c r="U845"/>
    </row>
    <row r="846" spans="7:21" ht="15">
      <c r="G846"/>
      <c r="H846"/>
      <c r="I846"/>
      <c r="J846"/>
      <c r="K846"/>
      <c r="L846"/>
      <c r="P846"/>
      <c r="Q846"/>
      <c r="R846"/>
      <c r="S846"/>
      <c r="T846"/>
      <c r="U846"/>
    </row>
    <row r="847" spans="7:21" ht="15">
      <c r="G847"/>
      <c r="H847"/>
      <c r="I847"/>
      <c r="J847"/>
      <c r="K847"/>
      <c r="L847"/>
      <c r="P847"/>
      <c r="Q847"/>
      <c r="R847"/>
      <c r="S847"/>
      <c r="T847"/>
      <c r="U847"/>
    </row>
    <row r="848" spans="7:21" ht="15">
      <c r="G848"/>
      <c r="H848"/>
      <c r="I848"/>
      <c r="J848"/>
      <c r="K848"/>
      <c r="L848"/>
      <c r="P848"/>
      <c r="Q848"/>
      <c r="R848"/>
      <c r="S848"/>
      <c r="T848"/>
      <c r="U848"/>
    </row>
    <row r="849" spans="7:21" ht="15">
      <c r="G849"/>
      <c r="H849"/>
      <c r="I849"/>
      <c r="J849"/>
      <c r="K849"/>
      <c r="L849"/>
      <c r="P849"/>
      <c r="Q849"/>
      <c r="R849"/>
      <c r="S849"/>
      <c r="T849"/>
      <c r="U849"/>
    </row>
    <row r="850" spans="7:21" ht="15">
      <c r="G850"/>
      <c r="H850"/>
      <c r="I850"/>
      <c r="J850"/>
      <c r="K850"/>
      <c r="L850"/>
      <c r="P850"/>
      <c r="Q850"/>
      <c r="R850"/>
      <c r="S850"/>
      <c r="T850"/>
      <c r="U850"/>
    </row>
    <row r="851" spans="7:21" ht="15">
      <c r="G851"/>
      <c r="H851"/>
      <c r="I851"/>
      <c r="J851"/>
      <c r="K851"/>
      <c r="L851"/>
      <c r="P851"/>
      <c r="Q851"/>
      <c r="R851"/>
      <c r="S851"/>
      <c r="T851"/>
      <c r="U851"/>
    </row>
    <row r="852" spans="7:21" ht="15">
      <c r="G852"/>
      <c r="H852"/>
      <c r="I852"/>
      <c r="J852"/>
      <c r="K852"/>
      <c r="L852"/>
      <c r="P852"/>
      <c r="Q852"/>
      <c r="R852"/>
      <c r="S852"/>
      <c r="T852"/>
      <c r="U852"/>
    </row>
    <row r="853" spans="7:21" ht="15">
      <c r="G853"/>
      <c r="H853"/>
      <c r="I853"/>
      <c r="J853"/>
      <c r="K853"/>
      <c r="L853"/>
      <c r="P853"/>
      <c r="Q853"/>
      <c r="R853"/>
      <c r="S853"/>
      <c r="T853"/>
      <c r="U853"/>
    </row>
    <row r="854" spans="7:21" ht="15">
      <c r="G854"/>
      <c r="H854"/>
      <c r="I854"/>
      <c r="J854"/>
      <c r="K854"/>
      <c r="L854"/>
      <c r="P854"/>
      <c r="Q854"/>
      <c r="R854"/>
      <c r="S854"/>
      <c r="T854"/>
      <c r="U854"/>
    </row>
    <row r="855" spans="7:21" ht="15">
      <c r="G855"/>
      <c r="H855"/>
      <c r="I855"/>
      <c r="J855"/>
      <c r="K855"/>
      <c r="L855"/>
      <c r="P855"/>
      <c r="Q855"/>
      <c r="R855"/>
      <c r="S855"/>
      <c r="T855"/>
      <c r="U855"/>
    </row>
    <row r="856" spans="7:21" ht="15">
      <c r="G856"/>
      <c r="H856"/>
      <c r="I856"/>
      <c r="J856"/>
      <c r="K856"/>
      <c r="L856"/>
      <c r="P856"/>
      <c r="Q856"/>
      <c r="R856"/>
      <c r="S856"/>
      <c r="T856"/>
      <c r="U856"/>
    </row>
    <row r="857" spans="7:21" ht="15">
      <c r="G857"/>
      <c r="H857"/>
      <c r="I857"/>
      <c r="J857"/>
      <c r="K857"/>
      <c r="L857"/>
      <c r="P857"/>
      <c r="Q857"/>
      <c r="R857"/>
      <c r="S857"/>
      <c r="T857"/>
      <c r="U857"/>
    </row>
    <row r="858" spans="7:21" ht="15">
      <c r="G858"/>
      <c r="H858"/>
      <c r="I858"/>
      <c r="J858"/>
      <c r="K858"/>
      <c r="L858"/>
      <c r="P858"/>
      <c r="Q858"/>
      <c r="R858"/>
      <c r="S858"/>
      <c r="T858"/>
      <c r="U858"/>
    </row>
    <row r="859" spans="7:21" ht="15">
      <c r="G859"/>
      <c r="H859"/>
      <c r="I859"/>
      <c r="J859"/>
      <c r="K859"/>
      <c r="L859"/>
      <c r="P859"/>
      <c r="Q859"/>
      <c r="R859"/>
      <c r="S859"/>
      <c r="T859"/>
      <c r="U859"/>
    </row>
    <row r="860" spans="7:21" ht="15">
      <c r="G860"/>
      <c r="H860"/>
      <c r="I860"/>
      <c r="J860"/>
      <c r="K860"/>
      <c r="L860"/>
      <c r="P860"/>
      <c r="Q860"/>
      <c r="R860"/>
      <c r="S860"/>
      <c r="T860"/>
      <c r="U860"/>
    </row>
    <row r="861" spans="7:21" ht="15">
      <c r="G861"/>
      <c r="H861"/>
      <c r="I861"/>
      <c r="J861"/>
      <c r="K861"/>
      <c r="L861"/>
      <c r="P861"/>
      <c r="Q861"/>
      <c r="R861"/>
      <c r="S861"/>
      <c r="T861"/>
      <c r="U861"/>
    </row>
    <row r="862" spans="7:21" ht="15">
      <c r="G862"/>
      <c r="H862"/>
      <c r="I862"/>
      <c r="J862"/>
      <c r="K862"/>
      <c r="L862"/>
      <c r="P862"/>
      <c r="Q862"/>
      <c r="R862"/>
      <c r="S862"/>
      <c r="T862"/>
      <c r="U862"/>
    </row>
    <row r="863" spans="7:21" ht="15">
      <c r="G863"/>
      <c r="H863"/>
      <c r="I863"/>
      <c r="J863"/>
      <c r="K863"/>
      <c r="L863"/>
      <c r="P863"/>
      <c r="Q863"/>
      <c r="R863"/>
      <c r="S863"/>
      <c r="T863"/>
      <c r="U863"/>
    </row>
    <row r="864" spans="7:21" ht="15">
      <c r="G864"/>
      <c r="H864"/>
      <c r="I864"/>
      <c r="J864"/>
      <c r="K864"/>
      <c r="L864"/>
      <c r="P864"/>
      <c r="Q864"/>
      <c r="R864"/>
      <c r="S864"/>
      <c r="T864"/>
      <c r="U864"/>
    </row>
    <row r="865" spans="7:21" ht="15">
      <c r="G865"/>
      <c r="H865"/>
      <c r="I865"/>
      <c r="J865"/>
      <c r="K865"/>
      <c r="L865"/>
      <c r="P865"/>
      <c r="Q865"/>
      <c r="R865"/>
      <c r="S865"/>
      <c r="T865"/>
      <c r="U865"/>
    </row>
    <row r="866" spans="7:21" ht="15">
      <c r="G866"/>
      <c r="H866"/>
      <c r="I866"/>
      <c r="J866"/>
      <c r="K866"/>
      <c r="L866"/>
      <c r="P866"/>
      <c r="Q866"/>
      <c r="R866"/>
      <c r="S866"/>
      <c r="T866"/>
      <c r="U866"/>
    </row>
    <row r="867" spans="7:21" ht="15">
      <c r="G867"/>
      <c r="H867"/>
      <c r="I867"/>
      <c r="J867"/>
      <c r="K867"/>
      <c r="L867"/>
      <c r="P867"/>
      <c r="Q867"/>
      <c r="R867"/>
      <c r="S867"/>
      <c r="T867"/>
      <c r="U867"/>
    </row>
    <row r="868" spans="7:21" ht="15">
      <c r="G868"/>
      <c r="H868"/>
      <c r="I868"/>
      <c r="J868"/>
      <c r="K868"/>
      <c r="L868"/>
      <c r="P868"/>
      <c r="Q868"/>
      <c r="R868"/>
      <c r="S868"/>
      <c r="T868"/>
      <c r="U868"/>
    </row>
    <row r="869" spans="7:21" ht="15">
      <c r="G869"/>
      <c r="H869"/>
      <c r="I869"/>
      <c r="J869"/>
      <c r="K869"/>
      <c r="L869"/>
      <c r="P869"/>
      <c r="Q869"/>
      <c r="R869"/>
      <c r="S869"/>
      <c r="T869"/>
      <c r="U869"/>
    </row>
    <row r="870" spans="7:21" ht="15">
      <c r="G870"/>
      <c r="H870"/>
      <c r="I870"/>
      <c r="J870"/>
      <c r="K870"/>
      <c r="L870"/>
      <c r="P870"/>
      <c r="Q870"/>
      <c r="R870"/>
      <c r="S870"/>
      <c r="T870"/>
      <c r="U870"/>
    </row>
    <row r="871" spans="7:21" ht="15">
      <c r="G871"/>
      <c r="H871"/>
      <c r="I871"/>
      <c r="J871"/>
      <c r="K871"/>
      <c r="L871"/>
      <c r="P871"/>
      <c r="Q871"/>
      <c r="R871"/>
      <c r="S871"/>
      <c r="T871"/>
      <c r="U871"/>
    </row>
  </sheetData>
  <sheetProtection/>
  <mergeCells count="123">
    <mergeCell ref="D770:D771"/>
    <mergeCell ref="D772:D773"/>
    <mergeCell ref="D774:D775"/>
    <mergeCell ref="E774:E775"/>
    <mergeCell ref="E772:E773"/>
    <mergeCell ref="E770:E771"/>
    <mergeCell ref="D650:D651"/>
    <mergeCell ref="E650:E651"/>
    <mergeCell ref="B709:C709"/>
    <mergeCell ref="E710:E711"/>
    <mergeCell ref="E712:E713"/>
    <mergeCell ref="E714:E715"/>
    <mergeCell ref="B710:C715"/>
    <mergeCell ref="D710:D711"/>
    <mergeCell ref="D712:D713"/>
    <mergeCell ref="D714:D715"/>
    <mergeCell ref="D644:D645"/>
    <mergeCell ref="E644:E645"/>
    <mergeCell ref="D646:D647"/>
    <mergeCell ref="E646:E647"/>
    <mergeCell ref="D648:D649"/>
    <mergeCell ref="E648:E649"/>
    <mergeCell ref="E530:E531"/>
    <mergeCell ref="E528:E529"/>
    <mergeCell ref="E526:E527"/>
    <mergeCell ref="E524:E525"/>
    <mergeCell ref="D612:D613"/>
    <mergeCell ref="D614:D615"/>
    <mergeCell ref="E612:E613"/>
    <mergeCell ref="E614:E615"/>
    <mergeCell ref="E490:E491"/>
    <mergeCell ref="D492:D493"/>
    <mergeCell ref="E492:E493"/>
    <mergeCell ref="D528:D529"/>
    <mergeCell ref="D522:D523"/>
    <mergeCell ref="E522:E523"/>
    <mergeCell ref="D524:D525"/>
    <mergeCell ref="E424:E425"/>
    <mergeCell ref="E426:E427"/>
    <mergeCell ref="B457:C460"/>
    <mergeCell ref="D457:D458"/>
    <mergeCell ref="D459:D460"/>
    <mergeCell ref="E457:E458"/>
    <mergeCell ref="E459:E460"/>
    <mergeCell ref="B456:C456"/>
    <mergeCell ref="D424:D425"/>
    <mergeCell ref="D426:D427"/>
    <mergeCell ref="E338:E339"/>
    <mergeCell ref="D340:D341"/>
    <mergeCell ref="E340:E341"/>
    <mergeCell ref="B332:C341"/>
    <mergeCell ref="E332:E333"/>
    <mergeCell ref="D334:D335"/>
    <mergeCell ref="E334:E335"/>
    <mergeCell ref="D336:D337"/>
    <mergeCell ref="E336:E337"/>
    <mergeCell ref="E271:E272"/>
    <mergeCell ref="D273:D274"/>
    <mergeCell ref="E273:E274"/>
    <mergeCell ref="D275:D276"/>
    <mergeCell ref="E275:E276"/>
    <mergeCell ref="D271:D272"/>
    <mergeCell ref="B271:C276"/>
    <mergeCell ref="D332:D333"/>
    <mergeCell ref="D338:D339"/>
    <mergeCell ref="D215:D216"/>
    <mergeCell ref="B490:C493"/>
    <mergeCell ref="B611:C611"/>
    <mergeCell ref="D526:D527"/>
    <mergeCell ref="D490:D491"/>
    <mergeCell ref="D530:D531"/>
    <mergeCell ref="B522:C531"/>
    <mergeCell ref="E215:E216"/>
    <mergeCell ref="B210:C210"/>
    <mergeCell ref="B270:C270"/>
    <mergeCell ref="D211:D212"/>
    <mergeCell ref="E211:E212"/>
    <mergeCell ref="D213:D214"/>
    <mergeCell ref="E213:E214"/>
    <mergeCell ref="B211:C216"/>
    <mergeCell ref="E125:E126"/>
    <mergeCell ref="E127:E128"/>
    <mergeCell ref="E129:E130"/>
    <mergeCell ref="E131:E132"/>
    <mergeCell ref="D123:D124"/>
    <mergeCell ref="D125:D126"/>
    <mergeCell ref="D127:D128"/>
    <mergeCell ref="D129:D130"/>
    <mergeCell ref="D73:D74"/>
    <mergeCell ref="E73:E74"/>
    <mergeCell ref="C127:C132"/>
    <mergeCell ref="B67:C74"/>
    <mergeCell ref="B66:C66"/>
    <mergeCell ref="B122:C122"/>
    <mergeCell ref="C123:C126"/>
    <mergeCell ref="B123:B132"/>
    <mergeCell ref="D131:D132"/>
    <mergeCell ref="E123:E124"/>
    <mergeCell ref="E67:E68"/>
    <mergeCell ref="D67:D68"/>
    <mergeCell ref="D69:D70"/>
    <mergeCell ref="E69:E70"/>
    <mergeCell ref="D71:D72"/>
    <mergeCell ref="E71:E72"/>
    <mergeCell ref="D3:E3"/>
    <mergeCell ref="B8:C8"/>
    <mergeCell ref="D9:D10"/>
    <mergeCell ref="D11:D12"/>
    <mergeCell ref="B9:C14"/>
    <mergeCell ref="D13:D14"/>
    <mergeCell ref="E13:E14"/>
    <mergeCell ref="E9:E10"/>
    <mergeCell ref="E11:E12"/>
    <mergeCell ref="B770:C775"/>
    <mergeCell ref="B331:C331"/>
    <mergeCell ref="B423:C423"/>
    <mergeCell ref="B643:C643"/>
    <mergeCell ref="B489:C489"/>
    <mergeCell ref="B521:C521"/>
    <mergeCell ref="B612:C615"/>
    <mergeCell ref="B769:C769"/>
    <mergeCell ref="B424:C427"/>
    <mergeCell ref="B644:C65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95"/>
  <sheetViews>
    <sheetView showGridLines="0" zoomScalePageLayoutView="0" workbookViewId="0" topLeftCell="A1">
      <selection activeCell="B92" sqref="B92"/>
    </sheetView>
  </sheetViews>
  <sheetFormatPr defaultColWidth="11.421875" defaultRowHeight="15" zeroHeight="1"/>
  <cols>
    <col min="1" max="1" width="11.421875" style="41" customWidth="1"/>
    <col min="2" max="2" width="20.8515625" style="41" bestFit="1" customWidth="1"/>
    <col min="3" max="3" width="3.00390625" style="57" bestFit="1" customWidth="1"/>
    <col min="4" max="4" width="7.28125" style="41" bestFit="1" customWidth="1"/>
    <col min="5" max="5" width="11.421875" style="41" customWidth="1"/>
    <col min="6" max="6" width="28.00390625" style="41" hidden="1" customWidth="1"/>
    <col min="7" max="16384" width="0" style="41" hidden="1" customWidth="1"/>
  </cols>
  <sheetData>
    <row r="1" ht="12.75"/>
    <row r="2" ht="12.75"/>
    <row r="3" spans="2:4" ht="12.75">
      <c r="B3" s="63" t="s">
        <v>78</v>
      </c>
      <c r="C3" s="56" t="s">
        <v>126</v>
      </c>
      <c r="D3" s="40" t="s">
        <v>81</v>
      </c>
    </row>
    <row r="4" spans="2:7" ht="12.75">
      <c r="B4" s="42" t="s">
        <v>82</v>
      </c>
      <c r="C4" s="57">
        <v>1</v>
      </c>
      <c r="D4" s="42">
        <f aca="true" t="shared" si="0" ref="D4:D9">IF(G4&lt;=19,1,IF(G4&lt;=29,2,IF(G4&lt;=39,3,IF(G4&lt;=49,4,IF(G4&lt;=60,5,IF(G4&gt;60,6,""))))))</f>
        <v>1</v>
      </c>
      <c r="G4" s="41">
        <v>19</v>
      </c>
    </row>
    <row r="5" spans="2:7" ht="12.75">
      <c r="B5" s="42" t="s">
        <v>83</v>
      </c>
      <c r="C5" s="57">
        <v>2</v>
      </c>
      <c r="D5" s="42">
        <f t="shared" si="0"/>
        <v>2</v>
      </c>
      <c r="G5" s="41">
        <v>29</v>
      </c>
    </row>
    <row r="6" spans="2:7" ht="12.75">
      <c r="B6" s="42" t="s">
        <v>84</v>
      </c>
      <c r="C6" s="57">
        <v>3</v>
      </c>
      <c r="D6" s="42">
        <f t="shared" si="0"/>
        <v>3</v>
      </c>
      <c r="G6" s="41">
        <v>39</v>
      </c>
    </row>
    <row r="7" spans="2:7" ht="12.75">
      <c r="B7" s="42" t="s">
        <v>85</v>
      </c>
      <c r="C7" s="57">
        <v>4</v>
      </c>
      <c r="D7" s="42">
        <f t="shared" si="0"/>
        <v>4</v>
      </c>
      <c r="G7" s="41">
        <v>49</v>
      </c>
    </row>
    <row r="8" spans="2:7" ht="12.75">
      <c r="B8" s="42" t="s">
        <v>86</v>
      </c>
      <c r="C8" s="57">
        <v>5</v>
      </c>
      <c r="D8" s="42">
        <f t="shared" si="0"/>
        <v>5</v>
      </c>
      <c r="E8" s="43"/>
      <c r="F8" s="43"/>
      <c r="G8" s="41">
        <v>60</v>
      </c>
    </row>
    <row r="9" spans="2:7" ht="12.75">
      <c r="B9" s="42" t="s">
        <v>87</v>
      </c>
      <c r="C9" s="57">
        <v>6</v>
      </c>
      <c r="D9" s="42">
        <f t="shared" si="0"/>
        <v>6</v>
      </c>
      <c r="E9" s="44"/>
      <c r="G9" s="41">
        <v>61</v>
      </c>
    </row>
    <row r="10" ht="12.75">
      <c r="E10" s="44"/>
    </row>
    <row r="11" spans="2:5" ht="12.75">
      <c r="B11" s="63" t="s">
        <v>76</v>
      </c>
      <c r="C11" s="58" t="s">
        <v>126</v>
      </c>
      <c r="D11" s="45" t="s">
        <v>81</v>
      </c>
      <c r="E11" s="44"/>
    </row>
    <row r="12" spans="2:5" ht="12.75">
      <c r="B12" s="46" t="s">
        <v>88</v>
      </c>
      <c r="C12" s="57">
        <v>1</v>
      </c>
      <c r="D12" s="46"/>
      <c r="E12" s="44"/>
    </row>
    <row r="13" spans="2:5" ht="12.75">
      <c r="B13" s="46" t="s">
        <v>89</v>
      </c>
      <c r="C13" s="57">
        <v>2</v>
      </c>
      <c r="D13" s="46"/>
      <c r="E13" s="44"/>
    </row>
    <row r="14" ht="12.75"/>
    <row r="15" spans="2:4" ht="12.75">
      <c r="B15" s="63" t="s">
        <v>77</v>
      </c>
      <c r="C15" s="58" t="s">
        <v>126</v>
      </c>
      <c r="D15" s="40" t="s">
        <v>81</v>
      </c>
    </row>
    <row r="16" spans="2:4" ht="12.75">
      <c r="B16" s="42" t="s">
        <v>90</v>
      </c>
      <c r="C16" s="57">
        <v>1</v>
      </c>
      <c r="D16" s="42"/>
    </row>
    <row r="17" spans="2:4" ht="12.75">
      <c r="B17" s="42" t="s">
        <v>91</v>
      </c>
      <c r="C17" s="57">
        <v>2</v>
      </c>
      <c r="D17" s="42"/>
    </row>
    <row r="18" spans="2:4" ht="12.75">
      <c r="B18" s="42" t="s">
        <v>92</v>
      </c>
      <c r="C18" s="57">
        <v>3</v>
      </c>
      <c r="D18" s="42"/>
    </row>
    <row r="19" spans="2:4" ht="12.75">
      <c r="B19" s="42" t="s">
        <v>93</v>
      </c>
      <c r="C19" s="57">
        <v>4</v>
      </c>
      <c r="D19" s="42"/>
    </row>
    <row r="20" spans="2:4" ht="12.75">
      <c r="B20" s="42" t="s">
        <v>94</v>
      </c>
      <c r="C20" s="57">
        <v>5</v>
      </c>
      <c r="D20" s="42"/>
    </row>
    <row r="21" spans="2:4" ht="12.75">
      <c r="B21" s="42" t="s">
        <v>95</v>
      </c>
      <c r="C21" s="57">
        <v>6</v>
      </c>
      <c r="D21" s="42"/>
    </row>
    <row r="22" spans="2:4" ht="12.75">
      <c r="B22" s="42" t="s">
        <v>96</v>
      </c>
      <c r="C22" s="57">
        <v>7</v>
      </c>
      <c r="D22" s="47"/>
    </row>
    <row r="23" spans="2:4" ht="12.75">
      <c r="B23" s="42" t="s">
        <v>97</v>
      </c>
      <c r="C23" s="57">
        <v>8</v>
      </c>
      <c r="D23" s="47"/>
    </row>
    <row r="24" spans="2:4" ht="12.75">
      <c r="B24" s="42" t="s">
        <v>98</v>
      </c>
      <c r="C24" s="57">
        <v>9</v>
      </c>
      <c r="D24" s="47"/>
    </row>
    <row r="25" spans="2:4" ht="12.75">
      <c r="B25" s="42" t="s">
        <v>99</v>
      </c>
      <c r="C25" s="57">
        <v>10</v>
      </c>
      <c r="D25" s="47"/>
    </row>
    <row r="26" spans="2:4" ht="12.75">
      <c r="B26" s="42" t="s">
        <v>100</v>
      </c>
      <c r="C26" s="57">
        <v>11</v>
      </c>
      <c r="D26" s="47"/>
    </row>
    <row r="27" spans="2:4" ht="12.75">
      <c r="B27" s="42" t="s">
        <v>101</v>
      </c>
      <c r="C27" s="57">
        <v>12</v>
      </c>
      <c r="D27" s="47"/>
    </row>
    <row r="28" spans="2:4" ht="12.75">
      <c r="B28" s="42" t="s">
        <v>102</v>
      </c>
      <c r="C28" s="57">
        <v>13</v>
      </c>
      <c r="D28" s="47"/>
    </row>
    <row r="29" ht="12.75"/>
    <row r="30" ht="12.75"/>
    <row r="31" spans="2:4" ht="12.75">
      <c r="B31" s="64" t="s">
        <v>79</v>
      </c>
      <c r="C31" s="58" t="s">
        <v>126</v>
      </c>
      <c r="D31" s="40" t="s">
        <v>81</v>
      </c>
    </row>
    <row r="32" spans="2:4" ht="12.75">
      <c r="B32" s="42" t="s">
        <v>103</v>
      </c>
      <c r="C32" s="57">
        <v>1</v>
      </c>
      <c r="D32" s="47"/>
    </row>
    <row r="33" spans="2:4" ht="12.75">
      <c r="B33" s="42" t="s">
        <v>104</v>
      </c>
      <c r="C33" s="57">
        <v>2</v>
      </c>
      <c r="D33" s="47"/>
    </row>
    <row r="34" spans="2:4" ht="12.75">
      <c r="B34" s="42" t="s">
        <v>105</v>
      </c>
      <c r="C34" s="57">
        <v>3</v>
      </c>
      <c r="D34" s="47"/>
    </row>
    <row r="35" spans="2:4" ht="12.75">
      <c r="B35" s="42" t="s">
        <v>106</v>
      </c>
      <c r="C35" s="57">
        <v>4</v>
      </c>
      <c r="D35" s="47"/>
    </row>
    <row r="36" spans="2:4" ht="12.75">
      <c r="B36" s="42" t="s">
        <v>107</v>
      </c>
      <c r="C36" s="57">
        <v>5</v>
      </c>
      <c r="D36" s="47"/>
    </row>
    <row r="37" ht="12.75"/>
    <row r="38" spans="2:4" ht="12.75">
      <c r="B38" s="64" t="s">
        <v>108</v>
      </c>
      <c r="C38" s="58" t="s">
        <v>126</v>
      </c>
      <c r="D38" s="40" t="s">
        <v>81</v>
      </c>
    </row>
    <row r="39" spans="2:4" ht="12.75">
      <c r="B39" s="42" t="s">
        <v>109</v>
      </c>
      <c r="C39" s="57">
        <v>1</v>
      </c>
      <c r="D39" s="47"/>
    </row>
    <row r="40" spans="2:4" ht="12.75">
      <c r="B40" s="42" t="s">
        <v>110</v>
      </c>
      <c r="C40" s="57">
        <v>2</v>
      </c>
      <c r="D40" s="47"/>
    </row>
    <row r="41" spans="2:4" ht="12.75">
      <c r="B41" s="42" t="s">
        <v>111</v>
      </c>
      <c r="C41" s="57">
        <v>3</v>
      </c>
      <c r="D41" s="47"/>
    </row>
    <row r="42" ht="12.75"/>
    <row r="43" spans="2:4" ht="12.75">
      <c r="B43" s="64" t="s">
        <v>112</v>
      </c>
      <c r="C43" s="58" t="s">
        <v>126</v>
      </c>
      <c r="D43" s="40" t="s">
        <v>81</v>
      </c>
    </row>
    <row r="44" spans="2:4" ht="12.75">
      <c r="B44" s="42" t="s">
        <v>113</v>
      </c>
      <c r="C44" s="57">
        <v>1</v>
      </c>
      <c r="D44" s="47"/>
    </row>
    <row r="45" spans="2:4" ht="12.75">
      <c r="B45" s="42" t="s">
        <v>114</v>
      </c>
      <c r="C45" s="57">
        <v>2</v>
      </c>
      <c r="D45" s="47"/>
    </row>
    <row r="46" spans="2:4" ht="12.75">
      <c r="B46" s="42" t="s">
        <v>115</v>
      </c>
      <c r="C46" s="57">
        <v>3</v>
      </c>
      <c r="D46" s="47"/>
    </row>
    <row r="47" ht="12.75"/>
    <row r="48" spans="2:4" ht="12.75">
      <c r="B48" s="64" t="s">
        <v>116</v>
      </c>
      <c r="C48" s="58" t="s">
        <v>126</v>
      </c>
      <c r="D48" s="40" t="s">
        <v>81</v>
      </c>
    </row>
    <row r="49" spans="2:4" ht="12.75">
      <c r="B49" s="42" t="s">
        <v>117</v>
      </c>
      <c r="C49" s="57">
        <v>1</v>
      </c>
      <c r="D49" s="47"/>
    </row>
    <row r="50" spans="2:4" ht="12.75">
      <c r="B50" s="42" t="s">
        <v>118</v>
      </c>
      <c r="C50" s="57">
        <v>2</v>
      </c>
      <c r="D50" s="47"/>
    </row>
    <row r="51" spans="2:4" ht="12.75">
      <c r="B51" s="42" t="s">
        <v>121</v>
      </c>
      <c r="C51" s="57">
        <v>3</v>
      </c>
      <c r="D51" s="47"/>
    </row>
    <row r="52" spans="2:4" ht="12.75">
      <c r="B52" s="42" t="s">
        <v>119</v>
      </c>
      <c r="C52" s="57">
        <v>4</v>
      </c>
      <c r="D52" s="47"/>
    </row>
    <row r="53" spans="2:4" ht="12.75">
      <c r="B53" s="42" t="s">
        <v>120</v>
      </c>
      <c r="C53" s="57">
        <v>5</v>
      </c>
      <c r="D53" s="47"/>
    </row>
    <row r="54" ht="12.75"/>
    <row r="55" ht="12.75"/>
    <row r="56" spans="2:4" ht="12.75">
      <c r="B56" s="64" t="s">
        <v>128</v>
      </c>
      <c r="C56" s="58" t="s">
        <v>126</v>
      </c>
      <c r="D56" s="40" t="s">
        <v>81</v>
      </c>
    </row>
    <row r="57" spans="2:4" ht="12.75">
      <c r="B57" s="42" t="s">
        <v>129</v>
      </c>
      <c r="C57" s="57">
        <v>1</v>
      </c>
      <c r="D57" s="47"/>
    </row>
    <row r="58" spans="2:4" ht="12.75">
      <c r="B58" s="42" t="s">
        <v>130</v>
      </c>
      <c r="C58" s="57">
        <v>2</v>
      </c>
      <c r="D58" s="47"/>
    </row>
    <row r="59" spans="2:4" ht="12.75">
      <c r="B59" s="42">
        <v>276</v>
      </c>
      <c r="C59" s="57">
        <v>3</v>
      </c>
      <c r="D59" s="47"/>
    </row>
    <row r="60" spans="2:4" ht="12.75">
      <c r="B60" s="42" t="s">
        <v>131</v>
      </c>
      <c r="C60" s="57">
        <v>4</v>
      </c>
      <c r="D60" s="47"/>
    </row>
    <row r="61" ht="12.75"/>
    <row r="62" ht="12.75"/>
    <row r="63" ht="12.75">
      <c r="B63" s="65" t="s">
        <v>133</v>
      </c>
    </row>
    <row r="64" spans="2:3" ht="12.75">
      <c r="B64" s="61" t="s">
        <v>134</v>
      </c>
      <c r="C64" s="57">
        <v>1</v>
      </c>
    </row>
    <row r="65" spans="2:3" ht="12.75">
      <c r="B65" s="61" t="s">
        <v>146</v>
      </c>
      <c r="C65" s="57">
        <f>1+C64</f>
        <v>2</v>
      </c>
    </row>
    <row r="66" spans="2:3" ht="12.75">
      <c r="B66" s="61" t="s">
        <v>135</v>
      </c>
      <c r="C66" s="57">
        <f aca="true" t="shared" si="1" ref="C66:C88">1+C65</f>
        <v>3</v>
      </c>
    </row>
    <row r="67" spans="2:3" ht="12.75">
      <c r="B67" s="61" t="s">
        <v>136</v>
      </c>
      <c r="C67" s="57">
        <f t="shared" si="1"/>
        <v>4</v>
      </c>
    </row>
    <row r="68" spans="2:3" ht="12.75">
      <c r="B68" s="62" t="s">
        <v>137</v>
      </c>
      <c r="C68" s="57">
        <f t="shared" si="1"/>
        <v>5</v>
      </c>
    </row>
    <row r="69" spans="2:3" ht="12.75">
      <c r="B69" s="61" t="s">
        <v>138</v>
      </c>
      <c r="C69" s="57">
        <f t="shared" si="1"/>
        <v>6</v>
      </c>
    </row>
    <row r="70" spans="2:3" ht="12.75">
      <c r="B70" s="62" t="s">
        <v>141</v>
      </c>
      <c r="C70" s="57">
        <f t="shared" si="1"/>
        <v>7</v>
      </c>
    </row>
    <row r="71" spans="2:3" ht="12.75">
      <c r="B71" s="61" t="s">
        <v>153</v>
      </c>
      <c r="C71" s="57">
        <f t="shared" si="1"/>
        <v>8</v>
      </c>
    </row>
    <row r="72" spans="2:3" ht="12.75">
      <c r="B72" s="62" t="s">
        <v>139</v>
      </c>
      <c r="C72" s="57">
        <f t="shared" si="1"/>
        <v>9</v>
      </c>
    </row>
    <row r="73" spans="2:3" ht="12.75">
      <c r="B73" s="62" t="s">
        <v>142</v>
      </c>
      <c r="C73" s="57">
        <f t="shared" si="1"/>
        <v>10</v>
      </c>
    </row>
    <row r="74" spans="2:3" ht="12.75">
      <c r="B74" s="62" t="s">
        <v>282</v>
      </c>
      <c r="C74" s="57">
        <f t="shared" si="1"/>
        <v>11</v>
      </c>
    </row>
    <row r="75" spans="2:3" ht="12.75">
      <c r="B75" s="62" t="s">
        <v>140</v>
      </c>
      <c r="C75" s="57">
        <f t="shared" si="1"/>
        <v>12</v>
      </c>
    </row>
    <row r="76" spans="2:3" ht="12.75">
      <c r="B76" s="61" t="s">
        <v>158</v>
      </c>
      <c r="C76" s="57">
        <f>1+C75</f>
        <v>13</v>
      </c>
    </row>
    <row r="77" spans="2:3" ht="12.75">
      <c r="B77" s="62" t="s">
        <v>159</v>
      </c>
      <c r="C77" s="57">
        <f t="shared" si="1"/>
        <v>14</v>
      </c>
    </row>
    <row r="78" spans="2:3" ht="12.75">
      <c r="B78" s="61" t="s">
        <v>160</v>
      </c>
      <c r="C78" s="57">
        <f t="shared" si="1"/>
        <v>15</v>
      </c>
    </row>
    <row r="79" spans="2:3" ht="12.75">
      <c r="B79" s="61" t="s">
        <v>161</v>
      </c>
      <c r="C79" s="57">
        <f t="shared" si="1"/>
        <v>16</v>
      </c>
    </row>
    <row r="80" spans="2:3" ht="12.75">
      <c r="B80" s="62" t="s">
        <v>143</v>
      </c>
      <c r="C80" s="57">
        <f t="shared" si="1"/>
        <v>17</v>
      </c>
    </row>
    <row r="81" spans="2:3" ht="12.75">
      <c r="B81" s="61" t="s">
        <v>145</v>
      </c>
      <c r="C81" s="57">
        <f t="shared" si="1"/>
        <v>18</v>
      </c>
    </row>
    <row r="82" spans="2:3" ht="12.75">
      <c r="B82" s="62" t="s">
        <v>147</v>
      </c>
      <c r="C82" s="57">
        <f t="shared" si="1"/>
        <v>19</v>
      </c>
    </row>
    <row r="83" spans="2:3" ht="12.75">
      <c r="B83" s="61" t="s">
        <v>155</v>
      </c>
      <c r="C83" s="57">
        <f t="shared" si="1"/>
        <v>20</v>
      </c>
    </row>
    <row r="84" spans="2:3" ht="12.75">
      <c r="B84" s="61" t="s">
        <v>154</v>
      </c>
      <c r="C84" s="57">
        <f t="shared" si="1"/>
        <v>21</v>
      </c>
    </row>
    <row r="85" spans="2:3" ht="12.75">
      <c r="B85" s="61" t="s">
        <v>157</v>
      </c>
      <c r="C85" s="57">
        <f t="shared" si="1"/>
        <v>22</v>
      </c>
    </row>
    <row r="86" spans="2:3" ht="12.75">
      <c r="B86" s="61" t="s">
        <v>156</v>
      </c>
      <c r="C86" s="57">
        <f t="shared" si="1"/>
        <v>23</v>
      </c>
    </row>
    <row r="87" spans="2:3" ht="12.75">
      <c r="B87" s="61" t="s">
        <v>148</v>
      </c>
      <c r="C87" s="57">
        <f t="shared" si="1"/>
        <v>24</v>
      </c>
    </row>
    <row r="88" spans="2:3" ht="12.75">
      <c r="B88" s="61" t="s">
        <v>144</v>
      </c>
      <c r="C88" s="57">
        <f t="shared" si="1"/>
        <v>25</v>
      </c>
    </row>
    <row r="89" ht="12.75"/>
    <row r="90" ht="12.75"/>
    <row r="91" spans="2:4" ht="12.75">
      <c r="B91" s="64">
        <v>47</v>
      </c>
      <c r="C91" s="58" t="s">
        <v>126</v>
      </c>
      <c r="D91" s="40" t="s">
        <v>81</v>
      </c>
    </row>
    <row r="92" spans="2:4" ht="12.75">
      <c r="B92" s="66" t="s">
        <v>149</v>
      </c>
      <c r="C92" s="57">
        <v>1</v>
      </c>
      <c r="D92" s="47"/>
    </row>
    <row r="93" spans="2:4" ht="12.75">
      <c r="B93" s="66" t="s">
        <v>150</v>
      </c>
      <c r="C93" s="57">
        <v>2</v>
      </c>
      <c r="D93" s="47"/>
    </row>
    <row r="94" spans="2:4" ht="12.75">
      <c r="B94" s="66" t="s">
        <v>151</v>
      </c>
      <c r="C94" s="57">
        <v>3</v>
      </c>
      <c r="D94" s="47"/>
    </row>
    <row r="95" spans="2:4" ht="12.75">
      <c r="B95" s="66" t="s">
        <v>152</v>
      </c>
      <c r="C95" s="57">
        <v>4</v>
      </c>
      <c r="D95" s="47"/>
    </row>
    <row r="96" ht="12.75"/>
    <row r="97" ht="12.75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Poder Judicial</dc:creator>
  <cp:keywords/>
  <dc:description/>
  <cp:lastModifiedBy>PJUDICIAL</cp:lastModifiedBy>
  <cp:lastPrinted>2014-06-30T17:08:42Z</cp:lastPrinted>
  <dcterms:created xsi:type="dcterms:W3CDTF">2013-08-26T16:53:44Z</dcterms:created>
  <dcterms:modified xsi:type="dcterms:W3CDTF">2014-06-30T17:09:16Z</dcterms:modified>
  <cp:category/>
  <cp:version/>
  <cp:contentType/>
  <cp:contentStatus/>
</cp:coreProperties>
</file>